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c.leeseberg\Documents\"/>
    </mc:Choice>
  </mc:AlternateContent>
  <bookViews>
    <workbookView xWindow="-30" yWindow="0" windowWidth="11940" windowHeight="6570" tabRatio="1000" firstSheet="4" activeTab="4"/>
  </bookViews>
  <sheets>
    <sheet name="Instructions" sheetId="1" r:id="rId1"/>
    <sheet name="Cash Flow" sheetId="2" r:id="rId2"/>
    <sheet name="Trends" sheetId="5" state="hidden" r:id="rId3"/>
    <sheet name="Program Notes" sheetId="7" state="hidden" r:id="rId4"/>
    <sheet name="Financial Statements" sheetId="3" r:id="rId5"/>
    <sheet name="Industry Norms" sheetId="4" r:id="rId6"/>
    <sheet name="Industry (past)" sheetId="6" r:id="rId7"/>
    <sheet name="Performance Structure" sheetId="8" r:id="rId8"/>
    <sheet name="Breakeven" sheetId="9" r:id="rId9"/>
    <sheet name="Operating" sheetId="10" state="hidden" r:id="rId10"/>
    <sheet name="Leverage" sheetId="11" state="hidden" r:id="rId11"/>
    <sheet name="Solvency Analysis" sheetId="12" r:id="rId12"/>
    <sheet name="Expense Composition" sheetId="13" r:id="rId13"/>
    <sheet name="Asset Composition" sheetId="14" r:id="rId14"/>
    <sheet name="Loan Analysis" sheetId="15" r:id="rId15"/>
    <sheet name="Notes 1" sheetId="20" r:id="rId16"/>
    <sheet name="Notes 2" sheetId="16" r:id="rId17"/>
    <sheet name="Notes 3" sheetId="17" r:id="rId18"/>
    <sheet name="Notes 4" sheetId="18" r:id="rId19"/>
    <sheet name="Notes 5" sheetId="19" r:id="rId20"/>
  </sheets>
  <definedNames>
    <definedName name="ACwvu.try1." localSheetId="4" hidden="1">'Financial Statements'!$A$1</definedName>
    <definedName name="Swvu.try1." localSheetId="4" hidden="1">'Financial Statements'!$A$1</definedName>
    <definedName name="wrn.All." hidden="1">{#N/A,#N/A,TRUE,"Income Statement";#N/A,#N/A,TRUE,"Balance Sheet";#N/A,#N/A,TRUE,"Cash Flow";#N/A,#N/A,TRUE,"Industry Norms";#N/A,#N/A,TRUE,"Ratio Analysis";#N/A,#N/A,TRUE,"Strategic Analysis";#N/A,#N/A,TRUE,"Graphs"}</definedName>
    <definedName name="wrn.Balance._.Sheet." hidden="1">{#N/A,#N/A,FALSE,"Balance Sheet"}</definedName>
    <definedName name="wrn.Cash._.Flow._.Statement." hidden="1">{#N/A,#N/A,FALSE,"Cash Flow"}</definedName>
    <definedName name="wrn.Financial._.Statements." hidden="1">{#N/A,#N/A,TRUE,"Income Statement";#N/A,#N/A,TRUE,"Balance Sheet";#N/A,#N/A,TRUE,"Cash Flow"}</definedName>
    <definedName name="wrn.Graphs." hidden="1">{#N/A,#N/A,FALSE,"Graphs"}</definedName>
    <definedName name="wrn.Income._.Statement." hidden="1">{#N/A,#N/A,FALSE,"Income Statement"}</definedName>
    <definedName name="wrn.Industry._.Norms." hidden="1">{#N/A,#N/A,FALSE,"Industry Norms"}</definedName>
    <definedName name="wrn.Ratio._.Analysis." hidden="1">{#N/A,#N/A,FALSE,"Ratio Analysis"}</definedName>
    <definedName name="wrn.Strategic._.Analysis." hidden="1">{#N/A,#N/A,FALSE,"Strategic Analysis"}</definedName>
    <definedName name="wvu.try1." localSheetId="4" hidden="1">{TRUE,FALSE,2.5,1,595.5,346.5,FALSE,FALSE,TRUE,TRUE,0,1,#N/A,1,#N/A,8.34375,23.3529411764706,1,FALSE,FALSE,1,TRUE,1,FALSE,100,"Swvu.try1.","ACwvu.try1.",#N/A,FALSE,FALSE,0.75,0.75,1,1,1,"&amp;A","Page &amp;P",FALSE,FALSE,FALSE,FALSE,1,100,#N/A,#N/A,FALSE,FALSE,FALSE,FALSE,FALSE,FALSE,TRUE,1,65532,300,FALSE,FALSE,TRUE,TRUE,TRUE}</definedName>
  </definedNames>
  <calcPr calcId="152511"/>
  <customWorkbookViews>
    <customWorkbookView name="try1 (Financial Statements)" guid="{127E4A21-CEF9-11D1-8709-0020AFEAD83B}" includeHiddenRowCol="0" xWindow="7" yWindow="24" windowWidth="784" windowHeight="433" tabRatio="599" activeSheetId="3"/>
  </customWorkbookViews>
</workbook>
</file>

<file path=xl/calcChain.xml><?xml version="1.0" encoding="utf-8"?>
<calcChain xmlns="http://schemas.openxmlformats.org/spreadsheetml/2006/main">
  <c r="A2" i="6" l="1"/>
  <c r="E15" i="14"/>
  <c r="B6" i="14"/>
  <c r="B31" i="14"/>
  <c r="B32" i="14"/>
  <c r="B33" i="14"/>
  <c r="A26" i="14"/>
  <c r="B27" i="14"/>
  <c r="B18" i="14"/>
  <c r="B20" i="14"/>
  <c r="B21" i="14"/>
  <c r="B22" i="14"/>
  <c r="B23" i="14"/>
  <c r="B24" i="14"/>
  <c r="B25" i="14"/>
  <c r="B7" i="14"/>
  <c r="B8" i="14"/>
  <c r="B9" i="14"/>
  <c r="B13" i="14"/>
  <c r="B14" i="14"/>
  <c r="B15" i="14"/>
  <c r="A17" i="14"/>
  <c r="E2" i="14"/>
  <c r="E1" i="14"/>
  <c r="A5" i="14"/>
  <c r="I24" i="3"/>
  <c r="E26" i="14" s="1"/>
  <c r="G17" i="3"/>
  <c r="B19" i="14"/>
  <c r="G8" i="3"/>
  <c r="B10" i="14" s="1"/>
  <c r="G10" i="3"/>
  <c r="B12" i="14"/>
  <c r="G26" i="3"/>
  <c r="B28" i="14" s="1"/>
  <c r="A2" i="3"/>
  <c r="A2" i="14"/>
  <c r="G9" i="3"/>
  <c r="B11" i="14" s="1"/>
  <c r="G27" i="3"/>
  <c r="B29" i="14"/>
  <c r="G28" i="3"/>
  <c r="B30" i="14" s="1"/>
  <c r="A1" i="3"/>
  <c r="A1" i="14" s="1"/>
  <c r="P10" i="2"/>
  <c r="P13" i="2"/>
  <c r="P35" i="2"/>
  <c r="H8" i="3" s="1"/>
  <c r="P36" i="2"/>
  <c r="H9" i="3" s="1"/>
  <c r="O61" i="5" s="1"/>
  <c r="P37" i="2"/>
  <c r="H10" i="3" s="1"/>
  <c r="O62" i="5" s="1"/>
  <c r="P33" i="2"/>
  <c r="H11" i="3" s="1"/>
  <c r="O63" i="5" s="1"/>
  <c r="D8" i="2"/>
  <c r="D16" i="2"/>
  <c r="D32" i="2"/>
  <c r="D30" i="5" s="1"/>
  <c r="D38" i="2"/>
  <c r="D42" i="2"/>
  <c r="D47" i="2"/>
  <c r="E8" i="2"/>
  <c r="E16" i="2"/>
  <c r="E32" i="2"/>
  <c r="E38" i="2"/>
  <c r="E42" i="2"/>
  <c r="E47" i="2"/>
  <c r="F8" i="2"/>
  <c r="F16" i="2"/>
  <c r="F32" i="2"/>
  <c r="F38" i="2"/>
  <c r="F42" i="2"/>
  <c r="F47" i="2"/>
  <c r="I6" i="7" s="1"/>
  <c r="G8" i="2"/>
  <c r="G16" i="2"/>
  <c r="G32" i="2"/>
  <c r="G38" i="2"/>
  <c r="G42" i="2"/>
  <c r="G47" i="2"/>
  <c r="J6" i="7" s="1"/>
  <c r="H8" i="2"/>
  <c r="H16" i="2"/>
  <c r="H32" i="2"/>
  <c r="H38" i="2"/>
  <c r="H42" i="2"/>
  <c r="H47" i="2"/>
  <c r="I44" i="5" s="1"/>
  <c r="I8" i="2"/>
  <c r="I16" i="2"/>
  <c r="I32" i="2"/>
  <c r="I38" i="2"/>
  <c r="L7" i="7" s="1"/>
  <c r="I42" i="2"/>
  <c r="I47" i="2"/>
  <c r="J8" i="2"/>
  <c r="J16" i="2"/>
  <c r="J32" i="2"/>
  <c r="M5" i="7" s="1"/>
  <c r="J38" i="2"/>
  <c r="J42" i="2"/>
  <c r="J47" i="2"/>
  <c r="J44" i="5" s="1"/>
  <c r="K8" i="2"/>
  <c r="K16" i="2"/>
  <c r="K32" i="2"/>
  <c r="K38" i="2"/>
  <c r="N7" i="7" s="1"/>
  <c r="K42" i="2"/>
  <c r="K47" i="2"/>
  <c r="L8" i="2"/>
  <c r="L16" i="2"/>
  <c r="L32" i="2"/>
  <c r="L38" i="2"/>
  <c r="L42" i="2"/>
  <c r="L47" i="2"/>
  <c r="M8" i="2"/>
  <c r="M16" i="2"/>
  <c r="N14" i="5" s="1"/>
  <c r="M32" i="2"/>
  <c r="M38" i="2"/>
  <c r="N36" i="5" s="1"/>
  <c r="M42" i="2"/>
  <c r="M47" i="2"/>
  <c r="N8" i="2"/>
  <c r="N16" i="2"/>
  <c r="N32" i="2"/>
  <c r="N38" i="2"/>
  <c r="N42" i="2"/>
  <c r="N47" i="2"/>
  <c r="N44" i="5" s="1"/>
  <c r="O8" i="2"/>
  <c r="O16" i="2"/>
  <c r="Q14" i="5" s="1"/>
  <c r="O32" i="2"/>
  <c r="O38" i="2"/>
  <c r="R7" i="7" s="1"/>
  <c r="O42" i="2"/>
  <c r="O47" i="2"/>
  <c r="P6" i="2"/>
  <c r="P7" i="2"/>
  <c r="D12" i="2"/>
  <c r="E11" i="2"/>
  <c r="F11" i="2"/>
  <c r="G11" i="2"/>
  <c r="H11" i="2"/>
  <c r="I11" i="2"/>
  <c r="J11" i="2"/>
  <c r="K11" i="2"/>
  <c r="L11" i="2"/>
  <c r="M11" i="2"/>
  <c r="N11" i="2"/>
  <c r="O11" i="2"/>
  <c r="P40" i="2"/>
  <c r="H17" i="3" s="1"/>
  <c r="O68" i="5" s="1"/>
  <c r="P41" i="2"/>
  <c r="H20" i="3" s="1"/>
  <c r="H22" i="3" s="1"/>
  <c r="O73" i="5" s="1"/>
  <c r="P46" i="2"/>
  <c r="H29" i="3" s="1"/>
  <c r="O79" i="5" s="1"/>
  <c r="P45" i="2"/>
  <c r="H28" i="3" s="1"/>
  <c r="O78" i="5" s="1"/>
  <c r="P44" i="2"/>
  <c r="H27" i="3" s="1"/>
  <c r="P43" i="2"/>
  <c r="H26" i="3" s="1"/>
  <c r="O77" i="5" s="1"/>
  <c r="P14" i="2"/>
  <c r="P15" i="2"/>
  <c r="P19" i="2"/>
  <c r="P20" i="2"/>
  <c r="P21" i="2"/>
  <c r="C11" i="3" s="1"/>
  <c r="Z14" i="7" s="1"/>
  <c r="P22" i="2"/>
  <c r="C12" i="3" s="1"/>
  <c r="P23" i="2"/>
  <c r="C13" i="3" s="1"/>
  <c r="P24" i="2"/>
  <c r="C14" i="3" s="1"/>
  <c r="P25" i="2"/>
  <c r="C15" i="3" s="1"/>
  <c r="Z18" i="7" s="1"/>
  <c r="P26" i="2"/>
  <c r="C16" i="3" s="1"/>
  <c r="Z19" i="7" s="1"/>
  <c r="P27" i="2"/>
  <c r="C17" i="3" s="1"/>
  <c r="P28" i="2"/>
  <c r="C18" i="3" s="1"/>
  <c r="P29" i="2"/>
  <c r="C19" i="3" s="1"/>
  <c r="P30" i="2"/>
  <c r="C21" i="3" s="1"/>
  <c r="P31" i="2"/>
  <c r="C25" i="3" s="1"/>
  <c r="Y27" i="7" s="1"/>
  <c r="P51" i="2"/>
  <c r="C28" i="3" s="1"/>
  <c r="A6" i="9"/>
  <c r="A28" i="9"/>
  <c r="A8" i="9"/>
  <c r="A10" i="9"/>
  <c r="A11" i="9"/>
  <c r="A24" i="9"/>
  <c r="A26" i="9"/>
  <c r="F1" i="9"/>
  <c r="A12" i="9"/>
  <c r="B13" i="3"/>
  <c r="A15" i="9" s="1"/>
  <c r="B21" i="3"/>
  <c r="A23" i="9"/>
  <c r="B25" i="3"/>
  <c r="A27" i="9"/>
  <c r="B20" i="3"/>
  <c r="A22" i="9"/>
  <c r="A2" i="9"/>
  <c r="B11" i="3"/>
  <c r="A13" i="9"/>
  <c r="B12" i="3"/>
  <c r="A14" i="9" s="1"/>
  <c r="B15" i="3"/>
  <c r="B14" i="3"/>
  <c r="A16" i="9" s="1"/>
  <c r="B16" i="3"/>
  <c r="A18" i="9"/>
  <c r="B17" i="3"/>
  <c r="A19" i="9" s="1"/>
  <c r="B18" i="3"/>
  <c r="B18" i="13" s="1"/>
  <c r="B5" i="3"/>
  <c r="A7" i="9" s="1"/>
  <c r="B19" i="3"/>
  <c r="A21" i="9" s="1"/>
  <c r="A1" i="9"/>
  <c r="Y13" i="7"/>
  <c r="Y14" i="7"/>
  <c r="Y15" i="7"/>
  <c r="Y16" i="7"/>
  <c r="Y17" i="7"/>
  <c r="Y18" i="7"/>
  <c r="Y19" i="7"/>
  <c r="Y20" i="7"/>
  <c r="Y21" i="7"/>
  <c r="Y22" i="7"/>
  <c r="Y23" i="7"/>
  <c r="Y24" i="7"/>
  <c r="Z12" i="7"/>
  <c r="E6" i="13"/>
  <c r="B6" i="13"/>
  <c r="B9" i="13"/>
  <c r="B10" i="13"/>
  <c r="B22" i="13"/>
  <c r="B24" i="13"/>
  <c r="B28" i="13"/>
  <c r="B29" i="13"/>
  <c r="A4" i="13"/>
  <c r="A8" i="13"/>
  <c r="A26" i="13"/>
  <c r="B13" i="13"/>
  <c r="B20" i="13"/>
  <c r="B21" i="13"/>
  <c r="B25" i="13"/>
  <c r="A2" i="13"/>
  <c r="B11" i="13"/>
  <c r="B16" i="13"/>
  <c r="A1" i="13"/>
  <c r="H1" i="3"/>
  <c r="A3" i="6"/>
  <c r="A1" i="6"/>
  <c r="D28" i="6"/>
  <c r="D27" i="6"/>
  <c r="D26" i="6"/>
  <c r="C19" i="6"/>
  <c r="C23" i="6" s="1"/>
  <c r="F21" i="6"/>
  <c r="F18" i="6"/>
  <c r="F17" i="6"/>
  <c r="F12" i="6"/>
  <c r="C10" i="6"/>
  <c r="C13" i="6" s="1"/>
  <c r="F9" i="6"/>
  <c r="F7" i="6"/>
  <c r="D28" i="4"/>
  <c r="D27" i="4"/>
  <c r="D26" i="4"/>
  <c r="R6" i="8" s="1"/>
  <c r="V9" i="8" s="1"/>
  <c r="C19" i="4"/>
  <c r="C23" i="4" s="1"/>
  <c r="C10" i="4"/>
  <c r="C13" i="4" s="1"/>
  <c r="D6" i="4" s="1"/>
  <c r="V30" i="8" s="1"/>
  <c r="F17" i="4"/>
  <c r="F18" i="4"/>
  <c r="F21" i="4"/>
  <c r="F12" i="4"/>
  <c r="F9" i="4"/>
  <c r="F7" i="4"/>
  <c r="C4" i="15"/>
  <c r="F232" i="15" s="1"/>
  <c r="C6" i="15"/>
  <c r="C10" i="15" s="1"/>
  <c r="F234" i="15"/>
  <c r="F236" i="15"/>
  <c r="F238" i="15"/>
  <c r="F242" i="15"/>
  <c r="F231" i="15"/>
  <c r="F192" i="15"/>
  <c r="F196" i="15"/>
  <c r="F198" i="15"/>
  <c r="F200" i="15"/>
  <c r="H203" i="15"/>
  <c r="F204" i="15"/>
  <c r="F206" i="15"/>
  <c r="F208" i="15"/>
  <c r="F212" i="15"/>
  <c r="F214" i="15"/>
  <c r="F216" i="15"/>
  <c r="F220" i="15"/>
  <c r="F222" i="15"/>
  <c r="F224" i="15"/>
  <c r="F226" i="15"/>
  <c r="F227" i="15"/>
  <c r="F228" i="15"/>
  <c r="F230" i="15"/>
  <c r="C8" i="15"/>
  <c r="F5" i="15"/>
  <c r="F6" i="15"/>
  <c r="F7" i="15"/>
  <c r="H9" i="15"/>
  <c r="G9" i="15" s="1"/>
  <c r="F9" i="15"/>
  <c r="F10" i="15"/>
  <c r="F11" i="15"/>
  <c r="F13" i="15"/>
  <c r="F14" i="15"/>
  <c r="F15" i="15"/>
  <c r="F17" i="15"/>
  <c r="F18" i="15"/>
  <c r="F19" i="15"/>
  <c r="F21" i="15"/>
  <c r="F22" i="15"/>
  <c r="F23" i="15"/>
  <c r="H25" i="15"/>
  <c r="G25" i="15" s="1"/>
  <c r="F25" i="15"/>
  <c r="F26" i="15"/>
  <c r="F27" i="15"/>
  <c r="F29" i="15"/>
  <c r="F30" i="15"/>
  <c r="F31" i="15"/>
  <c r="F33" i="15"/>
  <c r="F34" i="15"/>
  <c r="F35" i="15"/>
  <c r="F37" i="15"/>
  <c r="F38" i="15"/>
  <c r="F39" i="15"/>
  <c r="H41" i="15"/>
  <c r="G41" i="15" s="1"/>
  <c r="F41" i="15"/>
  <c r="F42" i="15"/>
  <c r="F43" i="15"/>
  <c r="F45" i="15"/>
  <c r="F46" i="15"/>
  <c r="F47" i="15"/>
  <c r="F49" i="15"/>
  <c r="F50" i="15"/>
  <c r="F51" i="15"/>
  <c r="F53" i="15"/>
  <c r="F54" i="15"/>
  <c r="F55" i="15"/>
  <c r="H57" i="15"/>
  <c r="G57" i="15" s="1"/>
  <c r="F57" i="15"/>
  <c r="F58" i="15"/>
  <c r="F59" i="15"/>
  <c r="F61" i="15"/>
  <c r="F62" i="15"/>
  <c r="F63" i="15"/>
  <c r="F66" i="15"/>
  <c r="F67" i="15"/>
  <c r="F68" i="15"/>
  <c r="F70" i="15"/>
  <c r="F71" i="15"/>
  <c r="F72" i="15"/>
  <c r="H74" i="15"/>
  <c r="G74" i="15" s="1"/>
  <c r="F74" i="15"/>
  <c r="F75" i="15"/>
  <c r="F76" i="15"/>
  <c r="F78" i="15"/>
  <c r="F79" i="15"/>
  <c r="F80" i="15"/>
  <c r="F82" i="15"/>
  <c r="F83" i="15"/>
  <c r="F84" i="15"/>
  <c r="F86" i="15"/>
  <c r="F87" i="15"/>
  <c r="F88" i="15"/>
  <c r="H90" i="15"/>
  <c r="G90" i="15" s="1"/>
  <c r="F90" i="15"/>
  <c r="F91" i="15"/>
  <c r="F92" i="15"/>
  <c r="F94" i="15"/>
  <c r="F95" i="15"/>
  <c r="F96" i="15"/>
  <c r="F98" i="15"/>
  <c r="F99" i="15"/>
  <c r="F100" i="15"/>
  <c r="F102" i="15"/>
  <c r="F103" i="15"/>
  <c r="F104" i="15"/>
  <c r="H105" i="15"/>
  <c r="F106" i="15"/>
  <c r="H107" i="15"/>
  <c r="G107" i="15" s="1"/>
  <c r="F107" i="15"/>
  <c r="F108" i="15"/>
  <c r="F110" i="15"/>
  <c r="F111" i="15"/>
  <c r="F112" i="15"/>
  <c r="H114" i="15"/>
  <c r="G114" i="15" s="1"/>
  <c r="F114" i="15"/>
  <c r="F115" i="15"/>
  <c r="F116" i="15"/>
  <c r="F118" i="15"/>
  <c r="F119" i="15"/>
  <c r="F120" i="15"/>
  <c r="H121" i="15"/>
  <c r="F122" i="15"/>
  <c r="H123" i="15"/>
  <c r="G123" i="15" s="1"/>
  <c r="F123" i="15"/>
  <c r="F124" i="15"/>
  <c r="F126" i="15"/>
  <c r="F127" i="15"/>
  <c r="F128" i="15"/>
  <c r="F129" i="15"/>
  <c r="F130" i="15"/>
  <c r="F131" i="15"/>
  <c r="F132" i="15"/>
  <c r="H133" i="15"/>
  <c r="G133" i="15" s="1"/>
  <c r="F133" i="15"/>
  <c r="F134" i="15"/>
  <c r="F135" i="15"/>
  <c r="F136" i="15"/>
  <c r="F137" i="15"/>
  <c r="F138" i="15"/>
  <c r="F139" i="15"/>
  <c r="F140" i="15"/>
  <c r="H141" i="15"/>
  <c r="G141" i="15" s="1"/>
  <c r="F141" i="15"/>
  <c r="F142" i="15"/>
  <c r="F143" i="15"/>
  <c r="F144" i="15"/>
  <c r="F145" i="15"/>
  <c r="F146" i="15"/>
  <c r="F147" i="15"/>
  <c r="F148" i="15"/>
  <c r="H149" i="15"/>
  <c r="G149" i="15" s="1"/>
  <c r="F149" i="15"/>
  <c r="F150" i="15"/>
  <c r="F151" i="15"/>
  <c r="F152" i="15"/>
  <c r="F153" i="15"/>
  <c r="F154" i="15"/>
  <c r="F155" i="15"/>
  <c r="F156" i="15"/>
  <c r="H157" i="15"/>
  <c r="G157" i="15" s="1"/>
  <c r="F157" i="15"/>
  <c r="F158" i="15"/>
  <c r="F159" i="15"/>
  <c r="F160" i="15"/>
  <c r="F161" i="15"/>
  <c r="F162" i="15"/>
  <c r="F163" i="15"/>
  <c r="F164" i="15"/>
  <c r="H165" i="15"/>
  <c r="G165" i="15" s="1"/>
  <c r="F165" i="15"/>
  <c r="F166" i="15"/>
  <c r="F167" i="15"/>
  <c r="F168" i="15"/>
  <c r="F169" i="15"/>
  <c r="F170" i="15"/>
  <c r="F171" i="15"/>
  <c r="F172" i="15"/>
  <c r="H173" i="15"/>
  <c r="G173" i="15" s="1"/>
  <c r="F173" i="15"/>
  <c r="F174" i="15"/>
  <c r="F175" i="15"/>
  <c r="F176" i="15"/>
  <c r="F177" i="15"/>
  <c r="F178" i="15"/>
  <c r="F179" i="15"/>
  <c r="F180" i="15"/>
  <c r="H181" i="15"/>
  <c r="G181" i="15" s="1"/>
  <c r="F181" i="15"/>
  <c r="F182" i="15"/>
  <c r="F183" i="15"/>
  <c r="F184" i="15"/>
  <c r="F185" i="15"/>
  <c r="F186" i="15"/>
  <c r="F187" i="15"/>
  <c r="F188" i="15"/>
  <c r="H189" i="15"/>
  <c r="G189" i="15" s="1"/>
  <c r="F189" i="15"/>
  <c r="F190" i="15"/>
  <c r="F4" i="15"/>
  <c r="A14" i="10"/>
  <c r="D7" i="8"/>
  <c r="F6" i="8"/>
  <c r="J24" i="8"/>
  <c r="W4" i="8"/>
  <c r="F17" i="8"/>
  <c r="B20" i="8"/>
  <c r="C5" i="8"/>
  <c r="J11" i="8"/>
  <c r="D68" i="7"/>
  <c r="C68" i="7"/>
  <c r="D67" i="7"/>
  <c r="C67" i="7"/>
  <c r="B67" i="7" s="1"/>
  <c r="V26" i="8" s="1"/>
  <c r="W26" i="8" s="1"/>
  <c r="D63" i="7"/>
  <c r="C63" i="7"/>
  <c r="D69" i="7"/>
  <c r="C69" i="7"/>
  <c r="D62" i="7"/>
  <c r="C62" i="7"/>
  <c r="D59" i="7"/>
  <c r="D58" i="7"/>
  <c r="C58" i="7"/>
  <c r="D64" i="7"/>
  <c r="B64" i="7" s="1"/>
  <c r="V10" i="8" s="1"/>
  <c r="W10" i="8" s="1"/>
  <c r="D60" i="7"/>
  <c r="C60" i="7"/>
  <c r="B60" i="7" s="1"/>
  <c r="R7" i="8" s="1"/>
  <c r="S7" i="8" s="1"/>
  <c r="D61" i="7"/>
  <c r="C61" i="7"/>
  <c r="B61" i="7" s="1"/>
  <c r="R17" i="8" s="1"/>
  <c r="S17" i="8" s="1"/>
  <c r="D57" i="7"/>
  <c r="C57" i="7"/>
  <c r="D56" i="7"/>
  <c r="C56" i="7"/>
  <c r="D53" i="7"/>
  <c r="C53" i="7"/>
  <c r="D52" i="7"/>
  <c r="C52" i="7"/>
  <c r="H7" i="7"/>
  <c r="I7" i="7"/>
  <c r="J7" i="7"/>
  <c r="K7" i="7"/>
  <c r="M7" i="7"/>
  <c r="O7" i="7"/>
  <c r="P7" i="7"/>
  <c r="Q7" i="7"/>
  <c r="H6" i="7"/>
  <c r="L6" i="7"/>
  <c r="N6" i="7"/>
  <c r="P6" i="7"/>
  <c r="R6" i="7"/>
  <c r="G5" i="7"/>
  <c r="I5" i="7"/>
  <c r="J5" i="7"/>
  <c r="Q5" i="7"/>
  <c r="C64" i="7"/>
  <c r="B55" i="7"/>
  <c r="B65" i="7"/>
  <c r="B66" i="7"/>
  <c r="H4" i="7"/>
  <c r="I4" i="7"/>
  <c r="J4" i="7"/>
  <c r="K4" i="7"/>
  <c r="L4" i="7"/>
  <c r="M4" i="7"/>
  <c r="N4" i="7"/>
  <c r="O4" i="7"/>
  <c r="P4" i="7"/>
  <c r="Q4" i="7"/>
  <c r="R4" i="7"/>
  <c r="G4" i="7"/>
  <c r="V28" i="7"/>
  <c r="AA24" i="7"/>
  <c r="W22" i="7"/>
  <c r="W21" i="7"/>
  <c r="V19" i="7"/>
  <c r="W19" i="7"/>
  <c r="W20" i="7"/>
  <c r="V8" i="7"/>
  <c r="A32" i="7"/>
  <c r="C32" i="7" s="1"/>
  <c r="W27" i="7"/>
  <c r="W13" i="7"/>
  <c r="W14" i="7"/>
  <c r="W15" i="7"/>
  <c r="W16" i="7"/>
  <c r="W17" i="7"/>
  <c r="W18" i="7"/>
  <c r="W23" i="7"/>
  <c r="W24" i="7"/>
  <c r="W12" i="7"/>
  <c r="AB12" i="7"/>
  <c r="AB13" i="7"/>
  <c r="AB37" i="7" s="1"/>
  <c r="AB14" i="7"/>
  <c r="AB15" i="7"/>
  <c r="AB16" i="7"/>
  <c r="AB17" i="7"/>
  <c r="AB18" i="7"/>
  <c r="AB22" i="7"/>
  <c r="AB23" i="7"/>
  <c r="AB24" i="7"/>
  <c r="AB25" i="7"/>
  <c r="AB28" i="7"/>
  <c r="AB32" i="7"/>
  <c r="AB33" i="7"/>
  <c r="AC42" i="7"/>
  <c r="AC43" i="7" s="1"/>
  <c r="AA12" i="7"/>
  <c r="AA13" i="7"/>
  <c r="AA14" i="7"/>
  <c r="AA15" i="7"/>
  <c r="AA16" i="7"/>
  <c r="AA17" i="7"/>
  <c r="AA18" i="7"/>
  <c r="AA22" i="7"/>
  <c r="AA23" i="7"/>
  <c r="AA25" i="7"/>
  <c r="AA28" i="7"/>
  <c r="AA32" i="7"/>
  <c r="AA33" i="7"/>
  <c r="AA37" i="7"/>
  <c r="AC40" i="7" s="1"/>
  <c r="AB9" i="7"/>
  <c r="AC41" i="7" s="1"/>
  <c r="AA9" i="7"/>
  <c r="V7" i="7"/>
  <c r="V9" i="7"/>
  <c r="V11" i="7"/>
  <c r="V12" i="7"/>
  <c r="V13" i="7"/>
  <c r="V14" i="7"/>
  <c r="V15" i="7"/>
  <c r="V17" i="7"/>
  <c r="V18" i="7"/>
  <c r="V23" i="7"/>
  <c r="V24" i="7"/>
  <c r="V25" i="7"/>
  <c r="V26" i="7"/>
  <c r="V27" i="7"/>
  <c r="V34" i="7"/>
  <c r="V6" i="7"/>
  <c r="C37" i="7"/>
  <c r="B37" i="7"/>
  <c r="A48" i="7"/>
  <c r="C48" i="7"/>
  <c r="B38" i="7"/>
  <c r="C38" i="7"/>
  <c r="D28" i="5"/>
  <c r="D29" i="5"/>
  <c r="O72" i="5"/>
  <c r="O69" i="5"/>
  <c r="O60" i="5"/>
  <c r="Q50" i="5"/>
  <c r="Q48" i="5"/>
  <c r="Q44" i="5"/>
  <c r="Q43" i="5"/>
  <c r="Q42" i="5"/>
  <c r="Q41" i="5"/>
  <c r="Q40" i="5"/>
  <c r="Q39" i="5"/>
  <c r="Q38" i="5"/>
  <c r="Q35" i="5"/>
  <c r="Q34" i="5"/>
  <c r="Q33" i="5"/>
  <c r="Q31" i="5"/>
  <c r="Q30" i="5"/>
  <c r="Q29" i="5"/>
  <c r="Q28" i="5"/>
  <c r="Q27" i="5"/>
  <c r="Q26" i="5"/>
  <c r="Q25" i="5"/>
  <c r="Q24" i="5"/>
  <c r="Q23" i="5"/>
  <c r="Q22" i="5"/>
  <c r="Q21" i="5"/>
  <c r="Q20" i="5"/>
  <c r="Q19" i="5"/>
  <c r="Q18" i="5"/>
  <c r="Q17" i="5"/>
  <c r="Q13" i="5"/>
  <c r="Q12" i="5"/>
  <c r="Q11" i="5"/>
  <c r="Q10" i="5"/>
  <c r="Q7" i="5"/>
  <c r="Q6" i="5"/>
  <c r="A3" i="5"/>
  <c r="D6" i="5"/>
  <c r="E6" i="5"/>
  <c r="F6" i="5"/>
  <c r="G6" i="5"/>
  <c r="H6" i="5"/>
  <c r="I6" i="5"/>
  <c r="J6" i="5"/>
  <c r="K6" i="5"/>
  <c r="L6" i="5"/>
  <c r="M6" i="5"/>
  <c r="N6" i="5"/>
  <c r="O6" i="5"/>
  <c r="D7" i="5"/>
  <c r="E7" i="5"/>
  <c r="F7" i="5"/>
  <c r="G7" i="5"/>
  <c r="H7" i="5"/>
  <c r="I7" i="5"/>
  <c r="J7" i="5"/>
  <c r="K7" i="5"/>
  <c r="L7" i="5"/>
  <c r="M7" i="5"/>
  <c r="N7" i="5"/>
  <c r="O7" i="5"/>
  <c r="D8" i="5"/>
  <c r="E8" i="5"/>
  <c r="F8" i="5"/>
  <c r="G8" i="5"/>
  <c r="J8" i="5"/>
  <c r="K8" i="5"/>
  <c r="L8" i="5"/>
  <c r="M8" i="5"/>
  <c r="N8" i="5"/>
  <c r="O8" i="5"/>
  <c r="D10" i="5"/>
  <c r="E10" i="5"/>
  <c r="F10" i="5"/>
  <c r="G10" i="5"/>
  <c r="H10" i="5"/>
  <c r="I10" i="5"/>
  <c r="J10" i="5"/>
  <c r="K10" i="5"/>
  <c r="L10" i="5"/>
  <c r="M10" i="5"/>
  <c r="N10" i="5"/>
  <c r="O10" i="5"/>
  <c r="D11" i="5"/>
  <c r="E11" i="5"/>
  <c r="F11" i="5"/>
  <c r="G11" i="5"/>
  <c r="H11" i="5"/>
  <c r="I11" i="5"/>
  <c r="J11" i="5"/>
  <c r="K11" i="5"/>
  <c r="L11" i="5"/>
  <c r="M11" i="5"/>
  <c r="N11" i="5"/>
  <c r="O11" i="5"/>
  <c r="D12" i="5"/>
  <c r="E12" i="5"/>
  <c r="F12" i="5"/>
  <c r="G12" i="5"/>
  <c r="H12" i="5"/>
  <c r="I12" i="5"/>
  <c r="J12" i="5"/>
  <c r="K12" i="5"/>
  <c r="L12" i="5"/>
  <c r="M12" i="5"/>
  <c r="N12" i="5"/>
  <c r="O12" i="5"/>
  <c r="D13" i="5"/>
  <c r="E13" i="5"/>
  <c r="F13" i="5"/>
  <c r="G13" i="5"/>
  <c r="H13" i="5"/>
  <c r="I13" i="5"/>
  <c r="J13" i="5"/>
  <c r="K13" i="5"/>
  <c r="L13" i="5"/>
  <c r="M13" i="5"/>
  <c r="N13" i="5"/>
  <c r="O13" i="5"/>
  <c r="D14" i="5"/>
  <c r="D17" i="5"/>
  <c r="E17" i="5"/>
  <c r="F17" i="5"/>
  <c r="G17" i="5"/>
  <c r="H17" i="5"/>
  <c r="I17" i="5"/>
  <c r="J17" i="5"/>
  <c r="K17" i="5"/>
  <c r="L17" i="5"/>
  <c r="M17" i="5"/>
  <c r="N17" i="5"/>
  <c r="O17" i="5"/>
  <c r="D18" i="5"/>
  <c r="E18" i="5"/>
  <c r="F18" i="5"/>
  <c r="G18" i="5"/>
  <c r="H18" i="5"/>
  <c r="I18" i="5"/>
  <c r="J18" i="5"/>
  <c r="K18" i="5"/>
  <c r="L18" i="5"/>
  <c r="M18" i="5"/>
  <c r="N18" i="5"/>
  <c r="O18" i="5"/>
  <c r="D19" i="5"/>
  <c r="E19" i="5"/>
  <c r="F19" i="5"/>
  <c r="G19" i="5"/>
  <c r="H19" i="5"/>
  <c r="I19" i="5"/>
  <c r="J19" i="5"/>
  <c r="K19" i="5"/>
  <c r="L19" i="5"/>
  <c r="M19" i="5"/>
  <c r="N19" i="5"/>
  <c r="O19" i="5"/>
  <c r="D20" i="5"/>
  <c r="E20" i="5"/>
  <c r="F20" i="5"/>
  <c r="G20" i="5"/>
  <c r="H20" i="5"/>
  <c r="I20" i="5"/>
  <c r="J20" i="5"/>
  <c r="K20" i="5"/>
  <c r="L20" i="5"/>
  <c r="M20" i="5"/>
  <c r="N20" i="5"/>
  <c r="O20" i="5"/>
  <c r="D21" i="5"/>
  <c r="E21" i="5"/>
  <c r="F21" i="5"/>
  <c r="G21" i="5"/>
  <c r="H21" i="5"/>
  <c r="I21" i="5"/>
  <c r="J21" i="5"/>
  <c r="K21" i="5"/>
  <c r="L21" i="5"/>
  <c r="M21" i="5"/>
  <c r="N21" i="5"/>
  <c r="O21" i="5"/>
  <c r="D22" i="5"/>
  <c r="E22" i="5"/>
  <c r="F22" i="5"/>
  <c r="G22" i="5"/>
  <c r="H22" i="5"/>
  <c r="I22" i="5"/>
  <c r="J22" i="5"/>
  <c r="K22" i="5"/>
  <c r="L22" i="5"/>
  <c r="M22" i="5"/>
  <c r="N22" i="5"/>
  <c r="O22" i="5"/>
  <c r="D23" i="5"/>
  <c r="E23" i="5"/>
  <c r="F23" i="5"/>
  <c r="G23" i="5"/>
  <c r="H23" i="5"/>
  <c r="I23" i="5"/>
  <c r="J23" i="5"/>
  <c r="K23" i="5"/>
  <c r="L23" i="5"/>
  <c r="M23" i="5"/>
  <c r="N23" i="5"/>
  <c r="O23" i="5"/>
  <c r="D24" i="5"/>
  <c r="E24" i="5"/>
  <c r="F24" i="5"/>
  <c r="G24" i="5"/>
  <c r="H24" i="5"/>
  <c r="I24" i="5"/>
  <c r="J24" i="5"/>
  <c r="K24" i="5"/>
  <c r="L24" i="5"/>
  <c r="M24" i="5"/>
  <c r="N24" i="5"/>
  <c r="O24" i="5"/>
  <c r="D25" i="5"/>
  <c r="E25" i="5"/>
  <c r="F25" i="5"/>
  <c r="G25" i="5"/>
  <c r="H25" i="5"/>
  <c r="I25" i="5"/>
  <c r="J25" i="5"/>
  <c r="K25" i="5"/>
  <c r="L25" i="5"/>
  <c r="M25" i="5"/>
  <c r="N25" i="5"/>
  <c r="O25" i="5"/>
  <c r="D26" i="5"/>
  <c r="E26" i="5"/>
  <c r="F26" i="5"/>
  <c r="G26" i="5"/>
  <c r="H26" i="5"/>
  <c r="I26" i="5"/>
  <c r="J26" i="5"/>
  <c r="K26" i="5"/>
  <c r="L26" i="5"/>
  <c r="M26" i="5"/>
  <c r="N26" i="5"/>
  <c r="O26" i="5"/>
  <c r="D27" i="5"/>
  <c r="E27" i="5"/>
  <c r="F27" i="5"/>
  <c r="G27" i="5"/>
  <c r="H27" i="5"/>
  <c r="I27" i="5"/>
  <c r="J27" i="5"/>
  <c r="K27" i="5"/>
  <c r="L27" i="5"/>
  <c r="M27" i="5"/>
  <c r="N27" i="5"/>
  <c r="O27" i="5"/>
  <c r="E28" i="5"/>
  <c r="F28" i="5"/>
  <c r="G28" i="5"/>
  <c r="H28" i="5"/>
  <c r="I28" i="5"/>
  <c r="J28" i="5"/>
  <c r="K28" i="5"/>
  <c r="L28" i="5"/>
  <c r="M28" i="5"/>
  <c r="N28" i="5"/>
  <c r="O28" i="5"/>
  <c r="E29" i="5"/>
  <c r="F29" i="5"/>
  <c r="G29" i="5"/>
  <c r="H29" i="5"/>
  <c r="I29" i="5"/>
  <c r="J29" i="5"/>
  <c r="K29" i="5"/>
  <c r="L29" i="5"/>
  <c r="M29" i="5"/>
  <c r="N29" i="5"/>
  <c r="O29" i="5"/>
  <c r="F30" i="5"/>
  <c r="N30" i="5"/>
  <c r="D31" i="5"/>
  <c r="E31" i="5"/>
  <c r="F31" i="5"/>
  <c r="G31" i="5"/>
  <c r="H31" i="5"/>
  <c r="I31" i="5"/>
  <c r="J31" i="5"/>
  <c r="K31" i="5"/>
  <c r="L31" i="5"/>
  <c r="M31" i="5"/>
  <c r="N31" i="5"/>
  <c r="O31" i="5"/>
  <c r="D33" i="5"/>
  <c r="E33" i="5"/>
  <c r="F33" i="5"/>
  <c r="G33" i="5"/>
  <c r="H33" i="5"/>
  <c r="I33" i="5"/>
  <c r="J33" i="5"/>
  <c r="K33" i="5"/>
  <c r="L33" i="5"/>
  <c r="M33" i="5"/>
  <c r="N33" i="5"/>
  <c r="O33" i="5"/>
  <c r="D34" i="5"/>
  <c r="E34" i="5"/>
  <c r="F34" i="5"/>
  <c r="G34" i="5"/>
  <c r="H34" i="5"/>
  <c r="I34" i="5"/>
  <c r="J34" i="5"/>
  <c r="K34" i="5"/>
  <c r="L34" i="5"/>
  <c r="M34" i="5"/>
  <c r="N34" i="5"/>
  <c r="O34" i="5"/>
  <c r="D35" i="5"/>
  <c r="E35" i="5"/>
  <c r="F35" i="5"/>
  <c r="G35" i="5"/>
  <c r="H35" i="5"/>
  <c r="I35" i="5"/>
  <c r="J35" i="5"/>
  <c r="K35" i="5"/>
  <c r="L35" i="5"/>
  <c r="M35" i="5"/>
  <c r="N35" i="5"/>
  <c r="O35" i="5"/>
  <c r="F36" i="5"/>
  <c r="G36" i="5"/>
  <c r="H36" i="5"/>
  <c r="J36" i="5"/>
  <c r="L36" i="5"/>
  <c r="O36" i="5"/>
  <c r="D38" i="5"/>
  <c r="E38" i="5"/>
  <c r="F38" i="5"/>
  <c r="G38" i="5"/>
  <c r="H38" i="5"/>
  <c r="I38" i="5"/>
  <c r="J38" i="5"/>
  <c r="K38" i="5"/>
  <c r="L38" i="5"/>
  <c r="M38" i="5"/>
  <c r="N38" i="5"/>
  <c r="O38" i="5"/>
  <c r="D39" i="5"/>
  <c r="E39" i="5"/>
  <c r="F39" i="5"/>
  <c r="G39" i="5"/>
  <c r="H39" i="5"/>
  <c r="I39" i="5"/>
  <c r="J39" i="5"/>
  <c r="K39" i="5"/>
  <c r="L39" i="5"/>
  <c r="M39" i="5"/>
  <c r="N39" i="5"/>
  <c r="O39" i="5"/>
  <c r="D40" i="5"/>
  <c r="E40" i="5"/>
  <c r="F40" i="5"/>
  <c r="G40" i="5"/>
  <c r="H40" i="5"/>
  <c r="I40" i="5"/>
  <c r="J40" i="5"/>
  <c r="K40" i="5"/>
  <c r="L40" i="5"/>
  <c r="M40" i="5"/>
  <c r="N40" i="5"/>
  <c r="O40" i="5"/>
  <c r="D41" i="5"/>
  <c r="E41" i="5"/>
  <c r="F41" i="5"/>
  <c r="G41" i="5"/>
  <c r="H41" i="5"/>
  <c r="I41" i="5"/>
  <c r="J41" i="5"/>
  <c r="K41" i="5"/>
  <c r="L41" i="5"/>
  <c r="M41" i="5"/>
  <c r="N41" i="5"/>
  <c r="O41" i="5"/>
  <c r="D42" i="5"/>
  <c r="E42" i="5"/>
  <c r="F42" i="5"/>
  <c r="G42" i="5"/>
  <c r="H42" i="5"/>
  <c r="I42" i="5"/>
  <c r="J42" i="5"/>
  <c r="K42" i="5"/>
  <c r="L42" i="5"/>
  <c r="M42" i="5"/>
  <c r="N42" i="5"/>
  <c r="O42" i="5"/>
  <c r="D43" i="5"/>
  <c r="E43" i="5"/>
  <c r="F43" i="5"/>
  <c r="G43" i="5"/>
  <c r="H43" i="5"/>
  <c r="I43" i="5"/>
  <c r="J43" i="5"/>
  <c r="K43" i="5"/>
  <c r="L43" i="5"/>
  <c r="M43" i="5"/>
  <c r="N43" i="5"/>
  <c r="O43" i="5"/>
  <c r="D44" i="5"/>
  <c r="E44" i="5"/>
  <c r="D48" i="5"/>
  <c r="E48" i="5"/>
  <c r="F48" i="5"/>
  <c r="G48" i="5"/>
  <c r="H48" i="5"/>
  <c r="I48" i="5"/>
  <c r="J48" i="5"/>
  <c r="K48" i="5"/>
  <c r="L48" i="5"/>
  <c r="M48" i="5"/>
  <c r="N48" i="5"/>
  <c r="O48" i="5"/>
  <c r="D50" i="5"/>
  <c r="E50" i="5"/>
  <c r="F50" i="5"/>
  <c r="G50" i="5"/>
  <c r="H50" i="5"/>
  <c r="I50" i="5"/>
  <c r="J50" i="5"/>
  <c r="K50" i="5"/>
  <c r="L50" i="5"/>
  <c r="M50" i="5"/>
  <c r="N50" i="5"/>
  <c r="O50" i="5"/>
  <c r="D3" i="5"/>
  <c r="B52" i="5"/>
  <c r="B51" i="5"/>
  <c r="B50" i="5"/>
  <c r="B49" i="5"/>
  <c r="B48" i="5"/>
  <c r="B47" i="5"/>
  <c r="B46" i="5"/>
  <c r="A45" i="5"/>
  <c r="A37" i="5"/>
  <c r="A32" i="5"/>
  <c r="B44" i="5"/>
  <c r="B43" i="5"/>
  <c r="B42" i="5"/>
  <c r="B41" i="5"/>
  <c r="B40" i="5"/>
  <c r="B39" i="5"/>
  <c r="B38" i="5"/>
  <c r="B36" i="5"/>
  <c r="B35" i="5"/>
  <c r="B34" i="5"/>
  <c r="B33" i="5"/>
  <c r="B31" i="5"/>
  <c r="B30" i="5"/>
  <c r="B29" i="5"/>
  <c r="B28" i="5"/>
  <c r="B27" i="5"/>
  <c r="B26" i="5"/>
  <c r="B25" i="5"/>
  <c r="B24" i="5"/>
  <c r="B23" i="5"/>
  <c r="B22" i="5"/>
  <c r="B21" i="5"/>
  <c r="B20" i="5"/>
  <c r="B19" i="5"/>
  <c r="A9" i="5"/>
  <c r="A15" i="5"/>
  <c r="A5" i="5"/>
  <c r="B6" i="5"/>
  <c r="B7" i="5"/>
  <c r="B8" i="5"/>
  <c r="B10" i="5"/>
  <c r="B11" i="5"/>
  <c r="B12" i="5"/>
  <c r="B13" i="5"/>
  <c r="B14" i="5"/>
  <c r="B16" i="5"/>
  <c r="C17" i="5"/>
  <c r="C18" i="5"/>
  <c r="A2" i="5"/>
  <c r="A1" i="5"/>
  <c r="D1" i="5"/>
  <c r="E1" i="5"/>
  <c r="F1" i="5"/>
  <c r="G1" i="5"/>
  <c r="H1" i="5"/>
  <c r="I1" i="5"/>
  <c r="J1" i="5"/>
  <c r="K1" i="5"/>
  <c r="L1" i="5"/>
  <c r="M1" i="5"/>
  <c r="N1" i="5"/>
  <c r="O1" i="5"/>
  <c r="B52" i="7" l="1"/>
  <c r="B21" i="8" s="1"/>
  <c r="C21" i="8" s="1"/>
  <c r="B53" i="7"/>
  <c r="F18" i="8" s="1"/>
  <c r="G18" i="8" s="1"/>
  <c r="B58" i="7"/>
  <c r="B68" i="7"/>
  <c r="V31" i="8" s="1"/>
  <c r="W31" i="8" s="1"/>
  <c r="D5" i="6"/>
  <c r="D7" i="6"/>
  <c r="D9" i="6"/>
  <c r="D11" i="6"/>
  <c r="B63" i="7"/>
  <c r="R31" i="8" s="1"/>
  <c r="S31" i="8" s="1"/>
  <c r="B69" i="7"/>
  <c r="V36" i="8" s="1"/>
  <c r="W36" i="8" s="1"/>
  <c r="B56" i="7"/>
  <c r="J12" i="8" s="1"/>
  <c r="K12" i="8" s="1"/>
  <c r="B57" i="7"/>
  <c r="J25" i="8" s="1"/>
  <c r="K25" i="8" s="1"/>
  <c r="R16" i="8"/>
  <c r="D17" i="4"/>
  <c r="C59" i="7"/>
  <c r="B59" i="7" s="1"/>
  <c r="N28" i="8" s="1"/>
  <c r="O28" i="8" s="1"/>
  <c r="B62" i="7"/>
  <c r="R25" i="8" s="1"/>
  <c r="S25" i="8" s="1"/>
  <c r="P41" i="5"/>
  <c r="I30" i="5"/>
  <c r="H30" i="5"/>
  <c r="O30" i="5"/>
  <c r="M30" i="5"/>
  <c r="E30" i="5"/>
  <c r="L30" i="5"/>
  <c r="P27" i="5"/>
  <c r="P26" i="5"/>
  <c r="P25" i="5"/>
  <c r="P24" i="5"/>
  <c r="P23" i="5"/>
  <c r="P22" i="5"/>
  <c r="K30" i="5"/>
  <c r="P21" i="5"/>
  <c r="J30" i="5"/>
  <c r="P20" i="5"/>
  <c r="O5" i="7"/>
  <c r="L5" i="7"/>
  <c r="P19" i="5"/>
  <c r="G30" i="5"/>
  <c r="C10" i="3"/>
  <c r="Z13" i="7" s="1"/>
  <c r="P18" i="5"/>
  <c r="P17" i="5"/>
  <c r="P10" i="5"/>
  <c r="E12" i="2"/>
  <c r="F12" i="2" s="1"/>
  <c r="G12" i="2" s="1"/>
  <c r="H12" i="2" s="1"/>
  <c r="I12" i="2" s="1"/>
  <c r="J12" i="2" s="1"/>
  <c r="K12" i="2" s="1"/>
  <c r="L12" i="2" s="1"/>
  <c r="M12" i="2" s="1"/>
  <c r="N12" i="2" s="1"/>
  <c r="O12" i="2" s="1"/>
  <c r="P12" i="2" s="1"/>
  <c r="H6" i="3" s="1"/>
  <c r="O58" i="5" s="1"/>
  <c r="O14" i="5"/>
  <c r="M14" i="5"/>
  <c r="G14" i="5"/>
  <c r="P13" i="5"/>
  <c r="E14" i="5"/>
  <c r="F14" i="5"/>
  <c r="H5" i="7"/>
  <c r="K14" i="5"/>
  <c r="P5" i="7"/>
  <c r="P12" i="5"/>
  <c r="L14" i="5"/>
  <c r="N5" i="7"/>
  <c r="J14" i="5"/>
  <c r="I14" i="5"/>
  <c r="H14" i="5"/>
  <c r="H16" i="3"/>
  <c r="O67" i="5" s="1"/>
  <c r="P11" i="5"/>
  <c r="P28" i="5"/>
  <c r="P32" i="2"/>
  <c r="O93" i="5" s="1"/>
  <c r="P29" i="5"/>
  <c r="C20" i="3"/>
  <c r="Z23" i="7" s="1"/>
  <c r="P31" i="5"/>
  <c r="P35" i="5"/>
  <c r="E36" i="5"/>
  <c r="M36" i="5"/>
  <c r="P34" i="5"/>
  <c r="H12" i="3"/>
  <c r="O64" i="5" s="1"/>
  <c r="M49" i="2"/>
  <c r="K36" i="5"/>
  <c r="I36" i="5"/>
  <c r="P33" i="5"/>
  <c r="D36" i="5"/>
  <c r="Q36" i="5"/>
  <c r="G7" i="7"/>
  <c r="S7" i="7" s="1"/>
  <c r="A130" i="12" s="1"/>
  <c r="P38" i="2"/>
  <c r="P50" i="5"/>
  <c r="P48" i="5"/>
  <c r="O44" i="5"/>
  <c r="Q6" i="7"/>
  <c r="P43" i="5"/>
  <c r="H44" i="5"/>
  <c r="G44" i="5"/>
  <c r="F44" i="5"/>
  <c r="K6" i="7"/>
  <c r="L44" i="5"/>
  <c r="M44" i="5"/>
  <c r="P42" i="5"/>
  <c r="O6" i="7"/>
  <c r="M6" i="7"/>
  <c r="K44" i="5"/>
  <c r="P47" i="2"/>
  <c r="O71" i="5"/>
  <c r="P39" i="5"/>
  <c r="O49" i="2"/>
  <c r="L49" i="2"/>
  <c r="K49" i="2"/>
  <c r="J49" i="2"/>
  <c r="I49" i="2"/>
  <c r="H49" i="2"/>
  <c r="P40" i="5"/>
  <c r="P38" i="5"/>
  <c r="G49" i="2"/>
  <c r="F49" i="2"/>
  <c r="P42" i="2"/>
  <c r="E49" i="2"/>
  <c r="G6" i="7"/>
  <c r="D49" i="2"/>
  <c r="D46" i="5" s="1"/>
  <c r="B19" i="13"/>
  <c r="V20" i="7"/>
  <c r="B17" i="13"/>
  <c r="V16" i="7"/>
  <c r="B12" i="13"/>
  <c r="V22" i="7"/>
  <c r="V21" i="7"/>
  <c r="A20" i="9"/>
  <c r="B14" i="13"/>
  <c r="H5" i="3"/>
  <c r="O57" i="5" s="1"/>
  <c r="I8" i="5"/>
  <c r="H8" i="5"/>
  <c r="K5" i="7"/>
  <c r="P8" i="5"/>
  <c r="P7" i="5"/>
  <c r="N49" i="2"/>
  <c r="Q8" i="5"/>
  <c r="R5" i="7"/>
  <c r="P8" i="2"/>
  <c r="C5" i="3"/>
  <c r="C6" i="3" s="1"/>
  <c r="P6" i="5"/>
  <c r="B5" i="13"/>
  <c r="N23" i="8"/>
  <c r="O23" i="8" s="1"/>
  <c r="V5" i="8"/>
  <c r="W5" i="8" s="1"/>
  <c r="H232" i="15"/>
  <c r="G232" i="15" s="1"/>
  <c r="H236" i="15"/>
  <c r="G236" i="15" s="1"/>
  <c r="H240" i="15"/>
  <c r="H231" i="15"/>
  <c r="G231" i="15" s="1"/>
  <c r="H194" i="15"/>
  <c r="H198" i="15"/>
  <c r="G198" i="15" s="1"/>
  <c r="H202" i="15"/>
  <c r="H206" i="15"/>
  <c r="G206" i="15" s="1"/>
  <c r="H210" i="15"/>
  <c r="H214" i="15"/>
  <c r="G214" i="15" s="1"/>
  <c r="H218" i="15"/>
  <c r="H222" i="15"/>
  <c r="G222" i="15" s="1"/>
  <c r="H234" i="15"/>
  <c r="G234" i="15" s="1"/>
  <c r="H238" i="15"/>
  <c r="G238" i="15" s="1"/>
  <c r="H242" i="15"/>
  <c r="G242" i="15" s="1"/>
  <c r="H192" i="15"/>
  <c r="G192" i="15" s="1"/>
  <c r="H196" i="15"/>
  <c r="G196" i="15" s="1"/>
  <c r="H200" i="15"/>
  <c r="G200" i="15" s="1"/>
  <c r="H204" i="15"/>
  <c r="G204" i="15" s="1"/>
  <c r="H208" i="15"/>
  <c r="G208" i="15" s="1"/>
  <c r="H212" i="15"/>
  <c r="G212" i="15" s="1"/>
  <c r="H216" i="15"/>
  <c r="G216" i="15" s="1"/>
  <c r="H220" i="15"/>
  <c r="G220" i="15" s="1"/>
  <c r="H239" i="15"/>
  <c r="H193" i="15"/>
  <c r="H201" i="15"/>
  <c r="H209" i="15"/>
  <c r="H217" i="15"/>
  <c r="H227" i="15"/>
  <c r="G227" i="15" s="1"/>
  <c r="H64" i="15"/>
  <c r="H8" i="15"/>
  <c r="H12" i="15"/>
  <c r="H16" i="15"/>
  <c r="H20" i="15"/>
  <c r="H24" i="15"/>
  <c r="H28" i="15"/>
  <c r="H32" i="15"/>
  <c r="H36" i="15"/>
  <c r="H40" i="15"/>
  <c r="H44" i="15"/>
  <c r="H48" i="15"/>
  <c r="H52" i="15"/>
  <c r="H56" i="15"/>
  <c r="H60" i="15"/>
  <c r="H65" i="15"/>
  <c r="H69" i="15"/>
  <c r="H73" i="15"/>
  <c r="H77" i="15"/>
  <c r="H81" i="15"/>
  <c r="H85" i="15"/>
  <c r="H89" i="15"/>
  <c r="H93" i="15"/>
  <c r="H97" i="15"/>
  <c r="H237" i="15"/>
  <c r="H191" i="15"/>
  <c r="H199" i="15"/>
  <c r="H207" i="15"/>
  <c r="H215" i="15"/>
  <c r="H223" i="15"/>
  <c r="H226" i="15"/>
  <c r="G226" i="15" s="1"/>
  <c r="H230" i="15"/>
  <c r="G230" i="15" s="1"/>
  <c r="H7" i="15"/>
  <c r="G7" i="15" s="1"/>
  <c r="H11" i="15"/>
  <c r="G11" i="15" s="1"/>
  <c r="H15" i="15"/>
  <c r="G15" i="15" s="1"/>
  <c r="H19" i="15"/>
  <c r="G19" i="15" s="1"/>
  <c r="H23" i="15"/>
  <c r="G23" i="15" s="1"/>
  <c r="H27" i="15"/>
  <c r="G27" i="15" s="1"/>
  <c r="H31" i="15"/>
  <c r="G31" i="15" s="1"/>
  <c r="H35" i="15"/>
  <c r="G35" i="15" s="1"/>
  <c r="H39" i="15"/>
  <c r="G39" i="15" s="1"/>
  <c r="H43" i="15"/>
  <c r="G43" i="15" s="1"/>
  <c r="H47" i="15"/>
  <c r="G47" i="15" s="1"/>
  <c r="H51" i="15"/>
  <c r="G51" i="15" s="1"/>
  <c r="H55" i="15"/>
  <c r="G55" i="15" s="1"/>
  <c r="H59" i="15"/>
  <c r="G59" i="15" s="1"/>
  <c r="H63" i="15"/>
  <c r="G63" i="15" s="1"/>
  <c r="H68" i="15"/>
  <c r="G68" i="15" s="1"/>
  <c r="H72" i="15"/>
  <c r="G72" i="15" s="1"/>
  <c r="H76" i="15"/>
  <c r="G76" i="15" s="1"/>
  <c r="H80" i="15"/>
  <c r="G80" i="15" s="1"/>
  <c r="H84" i="15"/>
  <c r="G84" i="15" s="1"/>
  <c r="H88" i="15"/>
  <c r="G88" i="15" s="1"/>
  <c r="H92" i="15"/>
  <c r="G92" i="15" s="1"/>
  <c r="H96" i="15"/>
  <c r="G96" i="15" s="1"/>
  <c r="H100" i="15"/>
  <c r="G100" i="15" s="1"/>
  <c r="H104" i="15"/>
  <c r="G104" i="15" s="1"/>
  <c r="H108" i="15"/>
  <c r="G108" i="15" s="1"/>
  <c r="H112" i="15"/>
  <c r="G112" i="15" s="1"/>
  <c r="H116" i="15"/>
  <c r="G116" i="15" s="1"/>
  <c r="H120" i="15"/>
  <c r="G120" i="15" s="1"/>
  <c r="H124" i="15"/>
  <c r="G124" i="15" s="1"/>
  <c r="H128" i="15"/>
  <c r="G128" i="15" s="1"/>
  <c r="H132" i="15"/>
  <c r="G132" i="15" s="1"/>
  <c r="H136" i="15"/>
  <c r="G136" i="15" s="1"/>
  <c r="H140" i="15"/>
  <c r="G140" i="15" s="1"/>
  <c r="H144" i="15"/>
  <c r="G144" i="15" s="1"/>
  <c r="H148" i="15"/>
  <c r="G148" i="15" s="1"/>
  <c r="H152" i="15"/>
  <c r="G152" i="15" s="1"/>
  <c r="H156" i="15"/>
  <c r="G156" i="15" s="1"/>
  <c r="H160" i="15"/>
  <c r="G160" i="15" s="1"/>
  <c r="H164" i="15"/>
  <c r="G164" i="15" s="1"/>
  <c r="H168" i="15"/>
  <c r="G168" i="15" s="1"/>
  <c r="H172" i="15"/>
  <c r="G172" i="15" s="1"/>
  <c r="H176" i="15"/>
  <c r="G176" i="15" s="1"/>
  <c r="H180" i="15"/>
  <c r="G180" i="15" s="1"/>
  <c r="H184" i="15"/>
  <c r="G184" i="15" s="1"/>
  <c r="H188" i="15"/>
  <c r="G188" i="15" s="1"/>
  <c r="H235" i="15"/>
  <c r="H243" i="15"/>
  <c r="H197" i="15"/>
  <c r="H205" i="15"/>
  <c r="H213" i="15"/>
  <c r="H221" i="15"/>
  <c r="H225" i="15"/>
  <c r="H229" i="15"/>
  <c r="H6" i="15"/>
  <c r="G6" i="15" s="1"/>
  <c r="H10" i="15"/>
  <c r="G10" i="15" s="1"/>
  <c r="H14" i="15"/>
  <c r="G14" i="15" s="1"/>
  <c r="H18" i="15"/>
  <c r="G18" i="15" s="1"/>
  <c r="H22" i="15"/>
  <c r="G22" i="15" s="1"/>
  <c r="H26" i="15"/>
  <c r="G26" i="15" s="1"/>
  <c r="H30" i="15"/>
  <c r="G30" i="15" s="1"/>
  <c r="H34" i="15"/>
  <c r="G34" i="15" s="1"/>
  <c r="H38" i="15"/>
  <c r="G38" i="15" s="1"/>
  <c r="H42" i="15"/>
  <c r="G42" i="15" s="1"/>
  <c r="H46" i="15"/>
  <c r="G46" i="15" s="1"/>
  <c r="H50" i="15"/>
  <c r="G50" i="15" s="1"/>
  <c r="H54" i="15"/>
  <c r="G54" i="15" s="1"/>
  <c r="H58" i="15"/>
  <c r="G58" i="15" s="1"/>
  <c r="H62" i="15"/>
  <c r="G62" i="15" s="1"/>
  <c r="H67" i="15"/>
  <c r="G67" i="15" s="1"/>
  <c r="H71" i="15"/>
  <c r="G71" i="15" s="1"/>
  <c r="H75" i="15"/>
  <c r="G75" i="15" s="1"/>
  <c r="H79" i="15"/>
  <c r="G79" i="15" s="1"/>
  <c r="H83" i="15"/>
  <c r="G83" i="15" s="1"/>
  <c r="H87" i="15"/>
  <c r="G87" i="15" s="1"/>
  <c r="H91" i="15"/>
  <c r="G91" i="15" s="1"/>
  <c r="H95" i="15"/>
  <c r="G95" i="15" s="1"/>
  <c r="H99" i="15"/>
  <c r="G99" i="15" s="1"/>
  <c r="H190" i="15"/>
  <c r="G190" i="15" s="1"/>
  <c r="H187" i="15"/>
  <c r="G187" i="15" s="1"/>
  <c r="H182" i="15"/>
  <c r="G182" i="15" s="1"/>
  <c r="H179" i="15"/>
  <c r="G179" i="15" s="1"/>
  <c r="H174" i="15"/>
  <c r="G174" i="15" s="1"/>
  <c r="H171" i="15"/>
  <c r="G171" i="15" s="1"/>
  <c r="H166" i="15"/>
  <c r="G166" i="15" s="1"/>
  <c r="H163" i="15"/>
  <c r="G163" i="15" s="1"/>
  <c r="H158" i="15"/>
  <c r="G158" i="15" s="1"/>
  <c r="H155" i="15"/>
  <c r="G155" i="15" s="1"/>
  <c r="H150" i="15"/>
  <c r="G150" i="15" s="1"/>
  <c r="H147" i="15"/>
  <c r="G147" i="15" s="1"/>
  <c r="H142" i="15"/>
  <c r="G142" i="15" s="1"/>
  <c r="H139" i="15"/>
  <c r="G139" i="15" s="1"/>
  <c r="H134" i="15"/>
  <c r="G134" i="15" s="1"/>
  <c r="H131" i="15"/>
  <c r="G131" i="15" s="1"/>
  <c r="H126" i="15"/>
  <c r="G126" i="15" s="1"/>
  <c r="H119" i="15"/>
  <c r="G119" i="15" s="1"/>
  <c r="H117" i="15"/>
  <c r="H110" i="15"/>
  <c r="G110" i="15" s="1"/>
  <c r="H103" i="15"/>
  <c r="G103" i="15" s="1"/>
  <c r="H101" i="15"/>
  <c r="H86" i="15"/>
  <c r="G86" i="15" s="1"/>
  <c r="H70" i="15"/>
  <c r="G70" i="15" s="1"/>
  <c r="H53" i="15"/>
  <c r="G53" i="15" s="1"/>
  <c r="H37" i="15"/>
  <c r="G37" i="15" s="1"/>
  <c r="H21" i="15"/>
  <c r="G21" i="15" s="1"/>
  <c r="H5" i="15"/>
  <c r="G5" i="15" s="1"/>
  <c r="H228" i="15"/>
  <c r="G228" i="15" s="1"/>
  <c r="H195" i="15"/>
  <c r="H185" i="15"/>
  <c r="G185" i="15" s="1"/>
  <c r="H177" i="15"/>
  <c r="G177" i="15" s="1"/>
  <c r="H169" i="15"/>
  <c r="G169" i="15" s="1"/>
  <c r="H161" i="15"/>
  <c r="G161" i="15" s="1"/>
  <c r="H153" i="15"/>
  <c r="G153" i="15" s="1"/>
  <c r="H145" i="15"/>
  <c r="G145" i="15" s="1"/>
  <c r="H137" i="15"/>
  <c r="G137" i="15" s="1"/>
  <c r="H129" i="15"/>
  <c r="G129" i="15" s="1"/>
  <c r="H122" i="15"/>
  <c r="G122" i="15" s="1"/>
  <c r="H115" i="15"/>
  <c r="G115" i="15" s="1"/>
  <c r="H113" i="15"/>
  <c r="H106" i="15"/>
  <c r="G106" i="15" s="1"/>
  <c r="H98" i="15"/>
  <c r="G98" i="15" s="1"/>
  <c r="H82" i="15"/>
  <c r="G82" i="15" s="1"/>
  <c r="H66" i="15"/>
  <c r="G66" i="15" s="1"/>
  <c r="H49" i="15"/>
  <c r="G49" i="15" s="1"/>
  <c r="H33" i="15"/>
  <c r="G33" i="15" s="1"/>
  <c r="H17" i="15"/>
  <c r="G17" i="15" s="1"/>
  <c r="H224" i="15"/>
  <c r="G224" i="15" s="1"/>
  <c r="H219" i="15"/>
  <c r="H241" i="15"/>
  <c r="H4" i="15"/>
  <c r="G4" i="15" s="1"/>
  <c r="H186" i="15"/>
  <c r="G186" i="15" s="1"/>
  <c r="H183" i="15"/>
  <c r="G183" i="15" s="1"/>
  <c r="H178" i="15"/>
  <c r="G178" i="15" s="1"/>
  <c r="H175" i="15"/>
  <c r="G175" i="15" s="1"/>
  <c r="H170" i="15"/>
  <c r="G170" i="15" s="1"/>
  <c r="H167" i="15"/>
  <c r="G167" i="15" s="1"/>
  <c r="H162" i="15"/>
  <c r="G162" i="15" s="1"/>
  <c r="H159" i="15"/>
  <c r="G159" i="15" s="1"/>
  <c r="H154" i="15"/>
  <c r="G154" i="15" s="1"/>
  <c r="H151" i="15"/>
  <c r="G151" i="15" s="1"/>
  <c r="H146" i="15"/>
  <c r="G146" i="15" s="1"/>
  <c r="H143" i="15"/>
  <c r="G143" i="15" s="1"/>
  <c r="H138" i="15"/>
  <c r="G138" i="15" s="1"/>
  <c r="H135" i="15"/>
  <c r="G135" i="15" s="1"/>
  <c r="H130" i="15"/>
  <c r="G130" i="15" s="1"/>
  <c r="H127" i="15"/>
  <c r="G127" i="15" s="1"/>
  <c r="H125" i="15"/>
  <c r="H118" i="15"/>
  <c r="G118" i="15" s="1"/>
  <c r="H111" i="15"/>
  <c r="G111" i="15" s="1"/>
  <c r="H109" i="15"/>
  <c r="H102" i="15"/>
  <c r="G102" i="15" s="1"/>
  <c r="H94" i="15"/>
  <c r="G94" i="15" s="1"/>
  <c r="H78" i="15"/>
  <c r="G78" i="15" s="1"/>
  <c r="H61" i="15"/>
  <c r="G61" i="15" s="1"/>
  <c r="H45" i="15"/>
  <c r="G45" i="15" s="1"/>
  <c r="H29" i="15"/>
  <c r="G29" i="15" s="1"/>
  <c r="H13" i="15"/>
  <c r="G13" i="15" s="1"/>
  <c r="H211" i="15"/>
  <c r="G211" i="15" s="1"/>
  <c r="H233" i="15"/>
  <c r="A17" i="9"/>
  <c r="B15" i="13"/>
  <c r="F125" i="15"/>
  <c r="F121" i="15"/>
  <c r="G121" i="15" s="1"/>
  <c r="F117" i="15"/>
  <c r="F113" i="15"/>
  <c r="F109" i="15"/>
  <c r="F105" i="15"/>
  <c r="G105" i="15" s="1"/>
  <c r="F101" i="15"/>
  <c r="F97" i="15"/>
  <c r="F93" i="15"/>
  <c r="F89" i="15"/>
  <c r="F85" i="15"/>
  <c r="F81" i="15"/>
  <c r="F77" i="15"/>
  <c r="F73" i="15"/>
  <c r="F69" i="15"/>
  <c r="F65" i="15"/>
  <c r="F60" i="15"/>
  <c r="F56" i="15"/>
  <c r="F52" i="15"/>
  <c r="F48" i="15"/>
  <c r="F44" i="15"/>
  <c r="F40" i="15"/>
  <c r="F36" i="15"/>
  <c r="F32" i="15"/>
  <c r="F28" i="15"/>
  <c r="F24" i="15"/>
  <c r="F20" i="15"/>
  <c r="F16" i="15"/>
  <c r="F12" i="15"/>
  <c r="F8" i="15"/>
  <c r="F64" i="15"/>
  <c r="F229" i="15"/>
  <c r="F225" i="15"/>
  <c r="F218" i="15"/>
  <c r="F210" i="15"/>
  <c r="F202" i="15"/>
  <c r="F194" i="15"/>
  <c r="F240" i="15"/>
  <c r="D5" i="4"/>
  <c r="D22" i="4"/>
  <c r="D18" i="4"/>
  <c r="D21" i="4"/>
  <c r="D16" i="4"/>
  <c r="D20" i="4"/>
  <c r="D15" i="4"/>
  <c r="D18" i="6"/>
  <c r="D22" i="6"/>
  <c r="D15" i="6"/>
  <c r="D20" i="6"/>
  <c r="D16" i="6"/>
  <c r="D21" i="6"/>
  <c r="D17" i="6"/>
  <c r="F235" i="15"/>
  <c r="F239" i="15"/>
  <c r="F243" i="15"/>
  <c r="F193" i="15"/>
  <c r="F197" i="15"/>
  <c r="F201" i="15"/>
  <c r="F205" i="15"/>
  <c r="F209" i="15"/>
  <c r="F213" i="15"/>
  <c r="F217" i="15"/>
  <c r="F221" i="15"/>
  <c r="F233" i="15"/>
  <c r="F237" i="15"/>
  <c r="F241" i="15"/>
  <c r="F191" i="15"/>
  <c r="F195" i="15"/>
  <c r="F199" i="15"/>
  <c r="F203" i="15"/>
  <c r="G203" i="15" s="1"/>
  <c r="F207" i="15"/>
  <c r="F211" i="15"/>
  <c r="F215" i="15"/>
  <c r="F219" i="15"/>
  <c r="F223" i="15"/>
  <c r="D7" i="4"/>
  <c r="D12" i="4"/>
  <c r="D8" i="4"/>
  <c r="V25" i="8" s="1"/>
  <c r="D11" i="4"/>
  <c r="D9" i="4"/>
  <c r="Z20" i="7"/>
  <c r="Z16" i="7"/>
  <c r="D6" i="6"/>
  <c r="D12" i="6"/>
  <c r="Z15" i="7"/>
  <c r="D8" i="6"/>
  <c r="Z22" i="7"/>
  <c r="Z24" i="7"/>
  <c r="Z25" i="7"/>
  <c r="Z21" i="7"/>
  <c r="Z17" i="7"/>
  <c r="P16" i="2"/>
  <c r="O92" i="5" s="1"/>
  <c r="D10" i="6" l="1"/>
  <c r="D19" i="4"/>
  <c r="D23" i="4" s="1"/>
  <c r="F23" i="8" s="1"/>
  <c r="P30" i="5"/>
  <c r="C9" i="3"/>
  <c r="C22" i="3" s="1"/>
  <c r="C24" i="3" s="1"/>
  <c r="P14" i="5"/>
  <c r="H19" i="3"/>
  <c r="H23" i="3" s="1"/>
  <c r="O74" i="5" s="1"/>
  <c r="D52" i="2"/>
  <c r="E3" i="2" s="1"/>
  <c r="S5" i="7"/>
  <c r="A126" i="12" s="1"/>
  <c r="M46" i="5"/>
  <c r="P36" i="5"/>
  <c r="D50" i="2"/>
  <c r="D47" i="5" s="1"/>
  <c r="E46" i="5"/>
  <c r="E50" i="2"/>
  <c r="F50" i="2"/>
  <c r="H50" i="2"/>
  <c r="P44" i="5"/>
  <c r="S6" i="7"/>
  <c r="A128" i="12" s="1"/>
  <c r="J46" i="5"/>
  <c r="G50" i="2"/>
  <c r="P50" i="2"/>
  <c r="K46" i="5"/>
  <c r="L46" i="5"/>
  <c r="N50" i="2"/>
  <c r="L50" i="2"/>
  <c r="K50" i="2"/>
  <c r="I46" i="5"/>
  <c r="H46" i="5"/>
  <c r="M50" i="2"/>
  <c r="G46" i="5"/>
  <c r="F46" i="5"/>
  <c r="I50" i="2"/>
  <c r="I47" i="5" s="1"/>
  <c r="O50" i="2"/>
  <c r="J50" i="2"/>
  <c r="Q46" i="5"/>
  <c r="O46" i="5"/>
  <c r="N46" i="5"/>
  <c r="E45" i="4"/>
  <c r="F45" i="4" s="1"/>
  <c r="D12" i="3"/>
  <c r="E12" i="13" s="1"/>
  <c r="C19" i="9"/>
  <c r="C18" i="9"/>
  <c r="C15" i="9"/>
  <c r="Z36" i="7"/>
  <c r="C16" i="9"/>
  <c r="E41" i="6"/>
  <c r="F41" i="6" s="1"/>
  <c r="D16" i="3"/>
  <c r="E16" i="13" s="1"/>
  <c r="D13" i="3"/>
  <c r="E13" i="13" s="1"/>
  <c r="C7" i="9"/>
  <c r="C8" i="9" s="1"/>
  <c r="C13" i="9"/>
  <c r="E45" i="6"/>
  <c r="F45" i="6" s="1"/>
  <c r="G233" i="15"/>
  <c r="G125" i="15"/>
  <c r="G113" i="15"/>
  <c r="G213" i="15"/>
  <c r="G235" i="15"/>
  <c r="G199" i="15"/>
  <c r="G93" i="15"/>
  <c r="G77" i="15"/>
  <c r="G60" i="15"/>
  <c r="G44" i="15"/>
  <c r="G28" i="15"/>
  <c r="G12" i="15"/>
  <c r="G217" i="15"/>
  <c r="G239" i="15"/>
  <c r="G109" i="15"/>
  <c r="G229" i="15"/>
  <c r="G205" i="15"/>
  <c r="G223" i="15"/>
  <c r="G191" i="15"/>
  <c r="G89" i="15"/>
  <c r="G73" i="15"/>
  <c r="G56" i="15"/>
  <c r="G40" i="15"/>
  <c r="G24" i="15"/>
  <c r="G8" i="15"/>
  <c r="G209" i="15"/>
  <c r="G218" i="15"/>
  <c r="G202" i="15"/>
  <c r="G240" i="15"/>
  <c r="G241" i="15"/>
  <c r="G117" i="15"/>
  <c r="G225" i="15"/>
  <c r="G197" i="15"/>
  <c r="G215" i="15"/>
  <c r="G237" i="15"/>
  <c r="G85" i="15"/>
  <c r="G69" i="15"/>
  <c r="G52" i="15"/>
  <c r="G36" i="15"/>
  <c r="G20" i="15"/>
  <c r="G64" i="15"/>
  <c r="G201" i="15"/>
  <c r="F31" i="9"/>
  <c r="C27" i="9"/>
  <c r="D14" i="3"/>
  <c r="E14" i="13" s="1"/>
  <c r="C17" i="9"/>
  <c r="D19" i="3"/>
  <c r="E19" i="13" s="1"/>
  <c r="D21" i="3"/>
  <c r="E21" i="13" s="1"/>
  <c r="C22" i="9"/>
  <c r="C23" i="9"/>
  <c r="D20" i="3"/>
  <c r="E20" i="13" s="1"/>
  <c r="D11" i="3"/>
  <c r="E11" i="13" s="1"/>
  <c r="E41" i="4"/>
  <c r="F41" i="4" s="1"/>
  <c r="A88" i="12" s="1"/>
  <c r="E42" i="4"/>
  <c r="F42" i="4" s="1"/>
  <c r="A67" i="12" s="1"/>
  <c r="D25" i="3"/>
  <c r="E25" i="13" s="1"/>
  <c r="E42" i="6"/>
  <c r="F42" i="6" s="1"/>
  <c r="D28" i="3"/>
  <c r="E28" i="13" s="1"/>
  <c r="X20" i="7"/>
  <c r="X9" i="7"/>
  <c r="X15" i="7"/>
  <c r="X23" i="7"/>
  <c r="X27" i="7"/>
  <c r="R10" i="8"/>
  <c r="X19" i="7"/>
  <c r="X8" i="7"/>
  <c r="Y9" i="7"/>
  <c r="X16" i="7"/>
  <c r="V13" i="8"/>
  <c r="X21" i="7"/>
  <c r="X13" i="7"/>
  <c r="X17" i="7"/>
  <c r="X7" i="7"/>
  <c r="X22" i="7"/>
  <c r="X18" i="7"/>
  <c r="X24" i="7"/>
  <c r="Z9" i="7"/>
  <c r="X14" i="7"/>
  <c r="D19" i="6"/>
  <c r="D23" i="6" s="1"/>
  <c r="D54" i="7" s="1"/>
  <c r="D18" i="3"/>
  <c r="E18" i="13" s="1"/>
  <c r="D15" i="3"/>
  <c r="E15" i="13" s="1"/>
  <c r="C14" i="9"/>
  <c r="C12" i="9"/>
  <c r="C20" i="9"/>
  <c r="C21" i="9"/>
  <c r="D10" i="3"/>
  <c r="E10" i="13" s="1"/>
  <c r="D17" i="3"/>
  <c r="E17" i="13" s="1"/>
  <c r="D5" i="3"/>
  <c r="E5" i="13" s="1"/>
  <c r="D10" i="4"/>
  <c r="R30" i="8" s="1"/>
  <c r="V35" i="8"/>
  <c r="G219" i="15"/>
  <c r="G195" i="15"/>
  <c r="G101" i="15"/>
  <c r="G221" i="15"/>
  <c r="G243" i="15"/>
  <c r="G207" i="15"/>
  <c r="G97" i="15"/>
  <c r="G81" i="15"/>
  <c r="G65" i="15"/>
  <c r="G48" i="15"/>
  <c r="G32" i="15"/>
  <c r="G16" i="15"/>
  <c r="G193" i="15"/>
  <c r="G210" i="15"/>
  <c r="G194" i="15"/>
  <c r="C54" i="7" l="1"/>
  <c r="B54" i="7" s="1"/>
  <c r="F24" i="8" s="1"/>
  <c r="G24" i="8" s="1"/>
  <c r="D54" i="2"/>
  <c r="D51" i="5" s="1"/>
  <c r="G8" i="7"/>
  <c r="D55" i="2"/>
  <c r="D52" i="5" s="1"/>
  <c r="D49" i="5"/>
  <c r="O70" i="5"/>
  <c r="E26" i="6"/>
  <c r="F26" i="6" s="1"/>
  <c r="X12" i="7"/>
  <c r="B32" i="7"/>
  <c r="D9" i="3"/>
  <c r="E9" i="13" s="1"/>
  <c r="Y12" i="7"/>
  <c r="Y36" i="7" s="1"/>
  <c r="F32" i="9" s="1"/>
  <c r="F33" i="9" s="1"/>
  <c r="H33" i="9" s="1"/>
  <c r="E26" i="4"/>
  <c r="F26" i="4" s="1"/>
  <c r="V8" i="8"/>
  <c r="W9" i="8" s="1"/>
  <c r="C11" i="9"/>
  <c r="R5" i="8"/>
  <c r="S6" i="8" s="1"/>
  <c r="E36" i="4"/>
  <c r="F36" i="4" s="1"/>
  <c r="E36" i="6"/>
  <c r="F36" i="6" s="1"/>
  <c r="G47" i="5"/>
  <c r="F47" i="5"/>
  <c r="E47" i="5"/>
  <c r="M47" i="5"/>
  <c r="H47" i="5"/>
  <c r="L47" i="5"/>
  <c r="O47" i="5"/>
  <c r="Q47" i="5"/>
  <c r="N47" i="5"/>
  <c r="J47" i="5"/>
  <c r="K47" i="5"/>
  <c r="P46" i="5"/>
  <c r="R24" i="8"/>
  <c r="D9" i="7"/>
  <c r="D13" i="7"/>
  <c r="D17" i="7"/>
  <c r="D21" i="7"/>
  <c r="D25" i="7"/>
  <c r="D10" i="7"/>
  <c r="D14" i="7"/>
  <c r="D18" i="7"/>
  <c r="D22" i="7"/>
  <c r="D26" i="7"/>
  <c r="D7" i="7"/>
  <c r="D11" i="7"/>
  <c r="D15" i="7"/>
  <c r="D19" i="7"/>
  <c r="D23" i="7"/>
  <c r="D6" i="7"/>
  <c r="D8" i="7"/>
  <c r="D24" i="7"/>
  <c r="D12" i="7"/>
  <c r="D16" i="7"/>
  <c r="D20" i="7"/>
  <c r="C24" i="9"/>
  <c r="D22" i="3"/>
  <c r="E22" i="13" s="1"/>
  <c r="R15" i="8"/>
  <c r="S16" i="8" s="1"/>
  <c r="X25" i="7"/>
  <c r="V18" i="8"/>
  <c r="C26" i="3"/>
  <c r="C26" i="9"/>
  <c r="D24" i="3"/>
  <c r="E24" i="13" s="1"/>
  <c r="X26" i="7"/>
  <c r="E52" i="2"/>
  <c r="E3" i="5"/>
  <c r="F34" i="9"/>
  <c r="B8" i="7"/>
  <c r="B12" i="7"/>
  <c r="B16" i="7"/>
  <c r="B20" i="7"/>
  <c r="B24" i="7"/>
  <c r="B9" i="7"/>
  <c r="B13" i="7"/>
  <c r="B17" i="7"/>
  <c r="B21" i="7"/>
  <c r="B25" i="7"/>
  <c r="B10" i="7"/>
  <c r="B14" i="7"/>
  <c r="B18" i="7"/>
  <c r="B22" i="7"/>
  <c r="B26" i="7"/>
  <c r="B19" i="7"/>
  <c r="B7" i="7"/>
  <c r="B23" i="7"/>
  <c r="B11" i="7"/>
  <c r="B6" i="7"/>
  <c r="B15" i="7"/>
  <c r="C17" i="7" l="1"/>
  <c r="C10" i="7"/>
  <c r="C23" i="7"/>
  <c r="C16" i="7"/>
  <c r="C12" i="7"/>
  <c r="C9" i="7"/>
  <c r="C14" i="7"/>
  <c r="C6" i="7"/>
  <c r="C18" i="7"/>
  <c r="C25" i="7"/>
  <c r="C8" i="7"/>
  <c r="C19" i="7"/>
  <c r="C26" i="7"/>
  <c r="C22" i="7"/>
  <c r="C21" i="7"/>
  <c r="C24" i="7"/>
  <c r="C7" i="7"/>
  <c r="H32" i="9"/>
  <c r="C11" i="7"/>
  <c r="C13" i="7"/>
  <c r="C20" i="7"/>
  <c r="C15" i="7"/>
  <c r="P47" i="5"/>
  <c r="D26" i="3"/>
  <c r="E26" i="13" s="1"/>
  <c r="C29" i="3"/>
  <c r="C28" i="9"/>
  <c r="O87" i="5"/>
  <c r="E27" i="4"/>
  <c r="F27" i="4" s="1"/>
  <c r="E27" i="6"/>
  <c r="F27" i="6" s="1"/>
  <c r="X28" i="7"/>
  <c r="X34" i="7"/>
  <c r="F35" i="9"/>
  <c r="H35" i="9" s="1"/>
  <c r="H34" i="9"/>
  <c r="F3" i="2"/>
  <c r="E54" i="2"/>
  <c r="E51" i="5" s="1"/>
  <c r="E55" i="2"/>
  <c r="E52" i="5" s="1"/>
  <c r="H8" i="7"/>
  <c r="E49" i="5"/>
  <c r="E48" i="6" l="1"/>
  <c r="F48" i="6" s="1"/>
  <c r="E48" i="4"/>
  <c r="F48" i="4" s="1"/>
  <c r="J10" i="8"/>
  <c r="K11" i="8" s="1"/>
  <c r="F52" i="2"/>
  <c r="F3" i="5"/>
  <c r="H25" i="3"/>
  <c r="D29" i="3"/>
  <c r="E29" i="13" s="1"/>
  <c r="H30" i="3" l="1"/>
  <c r="O76" i="5"/>
  <c r="G3" i="2"/>
  <c r="F54" i="2"/>
  <c r="F51" i="5" s="1"/>
  <c r="F55" i="2"/>
  <c r="F52" i="5" s="1"/>
  <c r="F49" i="5"/>
  <c r="I8" i="7"/>
  <c r="H31" i="3" l="1"/>
  <c r="E38" i="6"/>
  <c r="F38" i="6" s="1"/>
  <c r="O80" i="5"/>
  <c r="O85" i="5" s="1"/>
  <c r="E38" i="4"/>
  <c r="F38" i="4" s="1"/>
  <c r="E37" i="6"/>
  <c r="F37" i="6" s="1"/>
  <c r="E35" i="6"/>
  <c r="F35" i="6" s="1"/>
  <c r="E37" i="4"/>
  <c r="F37" i="4" s="1"/>
  <c r="E35" i="4"/>
  <c r="F35" i="4" s="1"/>
  <c r="G52" i="2"/>
  <c r="G3" i="5"/>
  <c r="H3" i="2" l="1"/>
  <c r="G54" i="2"/>
  <c r="G51" i="5" s="1"/>
  <c r="G55" i="2"/>
  <c r="G52" i="5" s="1"/>
  <c r="J8" i="7"/>
  <c r="G49" i="5"/>
  <c r="O82" i="5"/>
  <c r="E50" i="4"/>
  <c r="F50" i="4" s="1"/>
  <c r="A12" i="10" s="1"/>
  <c r="E50" i="6"/>
  <c r="F50" i="6" s="1"/>
  <c r="B19" i="8"/>
  <c r="C20" i="8" s="1"/>
  <c r="O90" i="5" l="1"/>
  <c r="O88" i="5"/>
  <c r="F22" i="8" s="1"/>
  <c r="G23" i="8" s="1"/>
  <c r="H52" i="2"/>
  <c r="H3" i="5"/>
  <c r="I3" i="2" l="1"/>
  <c r="H54" i="2"/>
  <c r="H51" i="5" s="1"/>
  <c r="H55" i="2"/>
  <c r="H52" i="5" s="1"/>
  <c r="K8" i="7"/>
  <c r="H49" i="5"/>
  <c r="I52" i="2" l="1"/>
  <c r="I3" i="5"/>
  <c r="J3" i="2" l="1"/>
  <c r="I54" i="2"/>
  <c r="I51" i="5" s="1"/>
  <c r="I55" i="2"/>
  <c r="I52" i="5" s="1"/>
  <c r="L8" i="7"/>
  <c r="I49" i="5"/>
  <c r="J52" i="2" l="1"/>
  <c r="J3" i="5"/>
  <c r="K3" i="2" l="1"/>
  <c r="J54" i="2"/>
  <c r="J51" i="5" s="1"/>
  <c r="J55" i="2"/>
  <c r="J52" i="5" s="1"/>
  <c r="J49" i="5"/>
  <c r="M8" i="7"/>
  <c r="K52" i="2" l="1"/>
  <c r="K3" i="5"/>
  <c r="L3" i="2" l="1"/>
  <c r="K55" i="2"/>
  <c r="K52" i="5" s="1"/>
  <c r="K54" i="2"/>
  <c r="K51" i="5" s="1"/>
  <c r="N8" i="7"/>
  <c r="K49" i="5"/>
  <c r="L52" i="2" l="1"/>
  <c r="L3" i="5"/>
  <c r="M3" i="2" l="1"/>
  <c r="L55" i="2"/>
  <c r="L52" i="5" s="1"/>
  <c r="L54" i="2"/>
  <c r="L51" i="5" s="1"/>
  <c r="O8" i="7"/>
  <c r="L49" i="5"/>
  <c r="M52" i="2" l="1"/>
  <c r="M3" i="5"/>
  <c r="N3" i="2" l="1"/>
  <c r="M54" i="2"/>
  <c r="M51" i="5" s="1"/>
  <c r="M55" i="2"/>
  <c r="M52" i="5" s="1"/>
  <c r="P8" i="7"/>
  <c r="M49" i="5"/>
  <c r="N52" i="2" l="1"/>
  <c r="N3" i="5"/>
  <c r="O3" i="2" l="1"/>
  <c r="N54" i="2"/>
  <c r="N51" i="5" s="1"/>
  <c r="N55" i="2"/>
  <c r="N52" i="5" s="1"/>
  <c r="N49" i="5"/>
  <c r="Q8" i="7"/>
  <c r="O52" i="2" l="1"/>
  <c r="Q3" i="5"/>
  <c r="O3" i="5"/>
  <c r="P3" i="5" s="1"/>
  <c r="H4" i="3" l="1"/>
  <c r="O54" i="2"/>
  <c r="P52" i="2"/>
  <c r="S8" i="7" s="1"/>
  <c r="A132" i="12" s="1"/>
  <c r="O55" i="2"/>
  <c r="R8" i="7"/>
  <c r="O49" i="5"/>
  <c r="P49" i="5" s="1"/>
  <c r="Q49" i="5"/>
  <c r="H7" i="3" l="1"/>
  <c r="O56" i="5"/>
  <c r="Q52" i="5"/>
  <c r="O52" i="5"/>
  <c r="P52" i="5" s="1"/>
  <c r="Q51" i="5"/>
  <c r="O51" i="5"/>
  <c r="P51" i="5" s="1"/>
  <c r="E28" i="4" l="1"/>
  <c r="F28" i="4" s="1"/>
  <c r="E28" i="6"/>
  <c r="F28" i="6" s="1"/>
  <c r="B48" i="7"/>
  <c r="O59" i="5"/>
  <c r="E44" i="6"/>
  <c r="F44" i="6" s="1"/>
  <c r="H13" i="3"/>
  <c r="E10" i="4" s="1"/>
  <c r="F10" i="4" s="1"/>
  <c r="E44" i="4"/>
  <c r="F44" i="4" s="1"/>
  <c r="E33" i="4"/>
  <c r="E34" i="6"/>
  <c r="F34" i="6" s="1"/>
  <c r="E33" i="6"/>
  <c r="F33" i="6" s="1"/>
  <c r="E34" i="4"/>
  <c r="I7" i="3" l="1"/>
  <c r="E9" i="14" s="1"/>
  <c r="F33" i="4"/>
  <c r="A39" i="12" s="1"/>
  <c r="A37" i="12"/>
  <c r="F34" i="4"/>
  <c r="A27" i="12" s="1"/>
  <c r="A25" i="12"/>
  <c r="I11" i="3"/>
  <c r="E13" i="14" s="1"/>
  <c r="I9" i="3"/>
  <c r="E11" i="14" s="1"/>
  <c r="I17" i="3"/>
  <c r="E19" i="14" s="1"/>
  <c r="E43" i="6"/>
  <c r="F43" i="6" s="1"/>
  <c r="E16" i="6"/>
  <c r="F16" i="6" s="1"/>
  <c r="E6" i="6"/>
  <c r="F6" i="6" s="1"/>
  <c r="I6" i="3"/>
  <c r="E8" i="14" s="1"/>
  <c r="I21" i="3"/>
  <c r="E23" i="14" s="1"/>
  <c r="E8" i="6"/>
  <c r="F8" i="6" s="1"/>
  <c r="E16" i="4"/>
  <c r="F16" i="4" s="1"/>
  <c r="E20" i="4"/>
  <c r="F20" i="4" s="1"/>
  <c r="E43" i="4"/>
  <c r="F43" i="4" s="1"/>
  <c r="E11" i="4"/>
  <c r="F11" i="4" s="1"/>
  <c r="E8" i="4"/>
  <c r="F8" i="4" s="1"/>
  <c r="I18" i="3"/>
  <c r="E20" i="14" s="1"/>
  <c r="I10" i="3"/>
  <c r="E12" i="14" s="1"/>
  <c r="E15" i="4"/>
  <c r="F15" i="4" s="1"/>
  <c r="E6" i="4"/>
  <c r="F6" i="4" s="1"/>
  <c r="R23" i="8"/>
  <c r="S24" i="8" s="1"/>
  <c r="V24" i="8"/>
  <c r="W25" i="8" s="1"/>
  <c r="O65" i="5"/>
  <c r="O86" i="5" s="1"/>
  <c r="V29" i="8"/>
  <c r="W30" i="8" s="1"/>
  <c r="I22" i="3"/>
  <c r="E24" i="14" s="1"/>
  <c r="E15" i="6"/>
  <c r="F15" i="6" s="1"/>
  <c r="I28" i="3"/>
  <c r="E30" i="14" s="1"/>
  <c r="I12" i="3"/>
  <c r="E14" i="14" s="1"/>
  <c r="I20" i="3"/>
  <c r="E22" i="14" s="1"/>
  <c r="E20" i="6"/>
  <c r="F20" i="6" s="1"/>
  <c r="I8" i="3"/>
  <c r="E10" i="14" s="1"/>
  <c r="I5" i="3"/>
  <c r="E7" i="14" s="1"/>
  <c r="I16" i="3"/>
  <c r="E18" i="14" s="1"/>
  <c r="I27" i="3"/>
  <c r="E29" i="14" s="1"/>
  <c r="I29" i="3"/>
  <c r="E31" i="14" s="1"/>
  <c r="I26" i="3"/>
  <c r="E28" i="14" s="1"/>
  <c r="E11" i="6"/>
  <c r="F11" i="6" s="1"/>
  <c r="I23" i="3"/>
  <c r="E25" i="14" s="1"/>
  <c r="E19" i="6"/>
  <c r="J23" i="8"/>
  <c r="K24" i="8" s="1"/>
  <c r="E19" i="4"/>
  <c r="I19" i="3"/>
  <c r="E21" i="14" s="1"/>
  <c r="I25" i="3"/>
  <c r="E27" i="14" s="1"/>
  <c r="I30" i="3"/>
  <c r="E32" i="14" s="1"/>
  <c r="E22" i="4"/>
  <c r="F22" i="4" s="1"/>
  <c r="E22" i="6"/>
  <c r="F22" i="6" s="1"/>
  <c r="I31" i="3"/>
  <c r="E33" i="14" s="1"/>
  <c r="I4" i="3"/>
  <c r="E6" i="14" s="1"/>
  <c r="E5" i="6"/>
  <c r="F5" i="6" s="1"/>
  <c r="V34" i="8"/>
  <c r="W35" i="8" s="1"/>
  <c r="E5" i="4"/>
  <c r="F5" i="4" s="1"/>
  <c r="R29" i="8"/>
  <c r="S30" i="8" s="1"/>
  <c r="E10" i="6"/>
  <c r="F10" i="6" s="1"/>
  <c r="F19" i="6" l="1"/>
  <c r="E23" i="6"/>
  <c r="E49" i="6"/>
  <c r="F49" i="6" s="1"/>
  <c r="E49" i="4"/>
  <c r="F49" i="4" s="1"/>
  <c r="F16" i="8"/>
  <c r="G17" i="8" s="1"/>
  <c r="O89" i="5"/>
  <c r="F27" i="8" s="1"/>
  <c r="F19" i="4"/>
  <c r="E23" i="4"/>
</calcChain>
</file>

<file path=xl/sharedStrings.xml><?xml version="1.0" encoding="utf-8"?>
<sst xmlns="http://schemas.openxmlformats.org/spreadsheetml/2006/main" count="495" uniqueCount="332">
  <si>
    <t>Business Feasibility Analysis System</t>
  </si>
  <si>
    <t>INSTRUCTIONS</t>
  </si>
  <si>
    <t xml:space="preserve">     To use this program you will need:</t>
  </si>
  <si>
    <t xml:space="preserve">          1.  To input data for your business on the worksheet titled...</t>
  </si>
  <si>
    <t xml:space="preserve">                    Cash Flow</t>
  </si>
  <si>
    <r>
      <t xml:space="preserve">          2. Input </t>
    </r>
    <r>
      <rPr>
        <i/>
        <sz val="10"/>
        <rFont val="Arial"/>
        <family val="2"/>
      </rPr>
      <t>Industry Norms and Key Business Ratios</t>
    </r>
    <r>
      <rPr>
        <sz val="10"/>
        <rFont val="Arial"/>
        <family val="2"/>
      </rPr>
      <t>, which provides data for the worksheet titled...</t>
    </r>
  </si>
  <si>
    <t xml:space="preserve">                    Industry Norms</t>
  </si>
  <si>
    <t xml:space="preserve">                    (This data is listed by Standardized Industrial Classification code, so you will first need</t>
  </si>
  <si>
    <t xml:space="preserve">                      to identify the SIC of the firm to be analyzed)</t>
  </si>
  <si>
    <t xml:space="preserve">     The program allows two types of entries:</t>
  </si>
  <si>
    <r>
      <t xml:space="preserve">          1. </t>
    </r>
    <r>
      <rPr>
        <b/>
        <i/>
        <sz val="10"/>
        <rFont val="Arial"/>
        <family val="2"/>
      </rPr>
      <t>Numerical</t>
    </r>
    <r>
      <rPr>
        <sz val="10"/>
        <rFont val="Arial"/>
        <family val="2"/>
      </rPr>
      <t xml:space="preserve"> data entries (or modifications) are allowed only in cells with</t>
    </r>
    <r>
      <rPr>
        <sz val="10"/>
        <color indexed="10"/>
        <rFont val="Arial"/>
        <family val="2"/>
      </rPr>
      <t xml:space="preserve"> red print</t>
    </r>
    <r>
      <rPr>
        <sz val="10"/>
        <rFont val="Arial"/>
        <family val="2"/>
      </rPr>
      <t>.</t>
    </r>
  </si>
  <si>
    <r>
      <t xml:space="preserve">          2. </t>
    </r>
    <r>
      <rPr>
        <b/>
        <i/>
        <sz val="10"/>
        <rFont val="Arial"/>
        <family val="2"/>
      </rPr>
      <t>Text</t>
    </r>
    <r>
      <rPr>
        <sz val="10"/>
        <rFont val="Arial"/>
        <family val="2"/>
      </rPr>
      <t xml:space="preserve"> entries (or modifications) are only allowed in cells with </t>
    </r>
    <r>
      <rPr>
        <sz val="10"/>
        <color indexed="12"/>
        <rFont val="Arial"/>
        <family val="2"/>
      </rPr>
      <t>blue print</t>
    </r>
    <r>
      <rPr>
        <sz val="10"/>
        <rFont val="Arial"/>
        <family val="2"/>
      </rPr>
      <t>.</t>
    </r>
  </si>
  <si>
    <t xml:space="preserve">     The data in the program now is just a sample to illustrate how the spreadsheet might look when </t>
  </si>
  <si>
    <t xml:space="preserve">     you are finished.  To enter your data, simply type over the sample data.  As indicated in the </t>
  </si>
  <si>
    <t xml:space="preserve">     sample, you may not have data to fill every cell, and that is OK, as long as the all of your data</t>
  </si>
  <si>
    <t xml:space="preserve">     is entered and accounted for.  Just place a zero in any numerical cell not used.  Text cells which</t>
  </si>
  <si>
    <t xml:space="preserve">     are not used may be left blank.</t>
  </si>
  <si>
    <t xml:space="preserve">     To enter your data you must first select the worksheet you want to edit: (for example) click on the </t>
  </si>
  <si>
    <t xml:space="preserve">     "Income Statement" tab (at the bottom of the screen) to view that worksheet. </t>
  </si>
  <si>
    <t xml:space="preserve">     To print your results you must first select the worksheet you want to print: (for example) click on the </t>
  </si>
  <si>
    <t xml:space="preserve">     "Balance Sheet" tab (at the bottom of the screen) to view that worksheet, and then click the print </t>
  </si>
  <si>
    <t xml:space="preserve">     button (at the top of your screen).</t>
  </si>
  <si>
    <t xml:space="preserve">     Enjoy.</t>
  </si>
  <si>
    <t xml:space="preserve">     School of Business</t>
  </si>
  <si>
    <t xml:space="preserve">     The Pennsylvania State University at Erie</t>
  </si>
  <si>
    <t xml:space="preserve">     The Behrend College</t>
  </si>
  <si>
    <t xml:space="preserve">     Erie, PA 16563-1400</t>
  </si>
  <si>
    <t xml:space="preserve">     jwt5@psu.edu</t>
  </si>
  <si>
    <t>Jan</t>
  </si>
  <si>
    <t>Feb</t>
  </si>
  <si>
    <t>Mar</t>
  </si>
  <si>
    <t>Apr</t>
  </si>
  <si>
    <t>May</t>
  </si>
  <si>
    <t>Jun</t>
  </si>
  <si>
    <t>Jul</t>
  </si>
  <si>
    <t>Aug</t>
  </si>
  <si>
    <t>Sep</t>
  </si>
  <si>
    <t>Oct</t>
  </si>
  <si>
    <t>Nov</t>
  </si>
  <si>
    <t>Dec</t>
  </si>
  <si>
    <t>Year Totals</t>
  </si>
  <si>
    <t>(in dollars)</t>
  </si>
  <si>
    <t>Beginning Cash Balance</t>
  </si>
  <si>
    <r>
      <t xml:space="preserve">Sales </t>
    </r>
    <r>
      <rPr>
        <sz val="8"/>
        <rFont val="Arial"/>
        <family val="2"/>
      </rPr>
      <t>($)</t>
    </r>
  </si>
  <si>
    <r>
      <t xml:space="preserve">Cost of goods sold </t>
    </r>
    <r>
      <rPr>
        <sz val="8"/>
        <rFont val="Arial"/>
        <family val="2"/>
      </rPr>
      <t>($)</t>
    </r>
  </si>
  <si>
    <t>Other</t>
  </si>
  <si>
    <r>
      <t xml:space="preserve">Operating Expenses </t>
    </r>
    <r>
      <rPr>
        <sz val="8"/>
        <rFont val="Arial"/>
      </rPr>
      <t>($)</t>
    </r>
  </si>
  <si>
    <t>General Selling &amp; Admin</t>
  </si>
  <si>
    <t>Interest Expense</t>
  </si>
  <si>
    <t>Taxes</t>
  </si>
  <si>
    <t>Depreciation &amp; Amort.</t>
  </si>
  <si>
    <r>
      <t xml:space="preserve">Investments </t>
    </r>
    <r>
      <rPr>
        <sz val="8"/>
        <rFont val="Arial"/>
      </rPr>
      <t>($)</t>
    </r>
  </si>
  <si>
    <t>Equipment</t>
  </si>
  <si>
    <r>
      <t xml:space="preserve">Financing </t>
    </r>
    <r>
      <rPr>
        <sz val="8"/>
        <rFont val="Arial"/>
      </rPr>
      <t>($)</t>
    </r>
  </si>
  <si>
    <t>Short Term Debt</t>
  </si>
  <si>
    <t>Long Term Debt</t>
  </si>
  <si>
    <t>Owner 1 Investment</t>
  </si>
  <si>
    <t>Net Cash Activity</t>
  </si>
  <si>
    <t>Net Cash Flow</t>
  </si>
  <si>
    <t>Cumulative Cash Flow</t>
  </si>
  <si>
    <t>Owner's Draw</t>
  </si>
  <si>
    <t>Minimum Desired Cash</t>
  </si>
  <si>
    <t>Financing Required</t>
  </si>
  <si>
    <t>Surplus Cash</t>
  </si>
  <si>
    <t>Percent</t>
  </si>
  <si>
    <t>Percent of</t>
  </si>
  <si>
    <t>of Sales</t>
  </si>
  <si>
    <t>Total Assets</t>
  </si>
  <si>
    <t>ASSETS</t>
  </si>
  <si>
    <t>SALES</t>
  </si>
  <si>
    <t>Cash</t>
  </si>
  <si>
    <t>Accounts Receivable</t>
  </si>
  <si>
    <t>Inventory</t>
  </si>
  <si>
    <t>TOTAL REVENUES</t>
  </si>
  <si>
    <t>TOTAL CURRENT ASSETS</t>
  </si>
  <si>
    <t>COSTS</t>
  </si>
  <si>
    <t>Cost of Goods Sold</t>
  </si>
  <si>
    <t xml:space="preserve">Selling &amp; General Administrative </t>
  </si>
  <si>
    <t>Accumulated Depreciation</t>
  </si>
  <si>
    <t>TOTAL FIXED ASSETS</t>
  </si>
  <si>
    <t>TOTAL ASSETS</t>
  </si>
  <si>
    <t xml:space="preserve">LIABILITIES </t>
  </si>
  <si>
    <t>Accounts Payable</t>
  </si>
  <si>
    <t>Other Current Liabilities</t>
  </si>
  <si>
    <t>Long-Term Debt</t>
  </si>
  <si>
    <t>Other Long-term Liabilities</t>
  </si>
  <si>
    <t>TOTAL LONG-TERM LIAB.</t>
  </si>
  <si>
    <t>TOTAL COSTS</t>
  </si>
  <si>
    <t>TOTAL LIABILITIES</t>
  </si>
  <si>
    <t>EQUITY</t>
  </si>
  <si>
    <t>Earnings Before Income Tax</t>
  </si>
  <si>
    <t>Retained Earnings</t>
  </si>
  <si>
    <t>NET INCOME</t>
  </si>
  <si>
    <t>Retained Income</t>
  </si>
  <si>
    <t>NET WORTH</t>
  </si>
  <si>
    <t>TOTAL LIAB. &amp; EQUITY</t>
  </si>
  <si>
    <t>Industry</t>
  </si>
  <si>
    <t>Firm's</t>
  </si>
  <si>
    <t>Difference</t>
  </si>
  <si>
    <t>Source: Industry Norms &amp; Key Business Ratios</t>
  </si>
  <si>
    <t>Average</t>
  </si>
  <si>
    <t>value</t>
  </si>
  <si>
    <t>from industry</t>
  </si>
  <si>
    <t>Level</t>
  </si>
  <si>
    <t>Proportion</t>
  </si>
  <si>
    <t>mean</t>
  </si>
  <si>
    <t>Notes Receivable</t>
  </si>
  <si>
    <t>Other Current</t>
  </si>
  <si>
    <t>Total Current</t>
  </si>
  <si>
    <t>Fixed Assets</t>
  </si>
  <si>
    <t>Other Non-current</t>
  </si>
  <si>
    <t>Bank Loans</t>
  </si>
  <si>
    <t>Notes Payable</t>
  </si>
  <si>
    <t>Total Current Liabilities</t>
  </si>
  <si>
    <t>Other Long Term (debt)</t>
  </si>
  <si>
    <t>Deferred Credits</t>
  </si>
  <si>
    <t>Net Worth</t>
  </si>
  <si>
    <t>Total Liabilities and Net Worth</t>
  </si>
  <si>
    <t>Net Sales</t>
  </si>
  <si>
    <t>Gross Profit</t>
  </si>
  <si>
    <t>Net Profit After Tax</t>
  </si>
  <si>
    <t>Working Capital</t>
  </si>
  <si>
    <t>RATIOS</t>
  </si>
  <si>
    <t>Upper</t>
  </si>
  <si>
    <t>Lower</t>
  </si>
  <si>
    <t>Firm</t>
  </si>
  <si>
    <t>Quartile</t>
  </si>
  <si>
    <t>Ratio</t>
  </si>
  <si>
    <t>From</t>
  </si>
  <si>
    <t>SOLVENCY</t>
  </si>
  <si>
    <t>Quick Ratio</t>
  </si>
  <si>
    <t>Current Ratio</t>
  </si>
  <si>
    <t>Curr Liab to Net Worth (%)</t>
  </si>
  <si>
    <t>Curr Liab to Inventory (%)</t>
  </si>
  <si>
    <t>Total Liab to Net Worth (%)</t>
  </si>
  <si>
    <t>Fixed Assets to Net Worth (%)</t>
  </si>
  <si>
    <t>EFFICIENCY</t>
  </si>
  <si>
    <t>Collection Period (days)</t>
  </si>
  <si>
    <t xml:space="preserve">Sales to Inventory </t>
  </si>
  <si>
    <t>Assets to Sales (%)</t>
  </si>
  <si>
    <t xml:space="preserve">Sales to NWc </t>
  </si>
  <si>
    <t>Acct Pay to Sales (%)</t>
  </si>
  <si>
    <t>PROFITABILITY</t>
  </si>
  <si>
    <t>Return on Sales (%)</t>
  </si>
  <si>
    <t>Return on Assets (%)</t>
  </si>
  <si>
    <t>Return on Net Worth (%)</t>
  </si>
  <si>
    <t>Avg Trend</t>
  </si>
  <si>
    <t>Change</t>
  </si>
  <si>
    <t>Other trend Calculations</t>
  </si>
  <si>
    <t>Net Income</t>
  </si>
  <si>
    <t>Trend</t>
  </si>
  <si>
    <t>Fixed 1</t>
  </si>
  <si>
    <t>Fixed 2</t>
  </si>
  <si>
    <t>Fixed 3</t>
  </si>
  <si>
    <t>Sort term debt</t>
  </si>
  <si>
    <t>TOTAL CURRENT LIAB</t>
  </si>
  <si>
    <t>Owner Investment</t>
  </si>
  <si>
    <t>TOTAL LIAB &amp; EQUITY</t>
  </si>
  <si>
    <t>ROE</t>
  </si>
  <si>
    <t>ROA</t>
  </si>
  <si>
    <t>ROS</t>
  </si>
  <si>
    <t>Leverage Ratio</t>
  </si>
  <si>
    <t>Debt Burden</t>
  </si>
  <si>
    <t>Sales/Assets</t>
  </si>
  <si>
    <t>Gross Margin</t>
  </si>
  <si>
    <t>Other Op Exp</t>
  </si>
  <si>
    <t>BREAKEVEN</t>
  </si>
  <si>
    <t>This version for ENT, Spring, 1998</t>
  </si>
  <si>
    <t>Data for the breakeven graph</t>
  </si>
  <si>
    <t>Cumulative</t>
  </si>
  <si>
    <t>% of Sales</t>
  </si>
  <si>
    <t>Fixed costs</t>
  </si>
  <si>
    <t>Var. costs</t>
  </si>
  <si>
    <t>Sales</t>
  </si>
  <si>
    <t>Ops</t>
  </si>
  <si>
    <t>Fin</t>
  </si>
  <si>
    <t>Inv</t>
  </si>
  <si>
    <t>Total</t>
  </si>
  <si>
    <t>variable</t>
  </si>
  <si>
    <t>fixed</t>
  </si>
  <si>
    <t>previous</t>
  </si>
  <si>
    <t>Ratio Analysis</t>
  </si>
  <si>
    <t>TOTAL=</t>
  </si>
  <si>
    <t>Altman Z score</t>
  </si>
  <si>
    <t>2.7-3 = Probably Safe</t>
  </si>
  <si>
    <t>1.8-2.7 = Probably unsafe</t>
  </si>
  <si>
    <t>(-) Total Variable Costs =</t>
  </si>
  <si>
    <t>Below 1.8 = Unsafe</t>
  </si>
  <si>
    <t>Contribution =</t>
  </si>
  <si>
    <t>Total Fixed Costs =</t>
  </si>
  <si>
    <t>Breakeven Point =</t>
  </si>
  <si>
    <t>Performance structure</t>
  </si>
  <si>
    <t>Other current assets</t>
  </si>
  <si>
    <t>INDUSTRY TRENDS</t>
  </si>
  <si>
    <t>Current</t>
  </si>
  <si>
    <t>Past</t>
  </si>
  <si>
    <t>Op Expense</t>
  </si>
  <si>
    <t>Current Assets</t>
  </si>
  <si>
    <t>COGS</t>
  </si>
  <si>
    <t>S&amp;GA</t>
  </si>
  <si>
    <t>Acct Rec</t>
  </si>
  <si>
    <t>Gr Mar</t>
  </si>
  <si>
    <t>Industry =</t>
  </si>
  <si>
    <t>(-)</t>
  </si>
  <si>
    <t>Op. Exp</t>
  </si>
  <si>
    <t>Other Op Exp.</t>
  </si>
  <si>
    <t>(+)</t>
  </si>
  <si>
    <t>Lev Ratio</t>
  </si>
  <si>
    <t>(x)</t>
  </si>
  <si>
    <t>(/)</t>
  </si>
  <si>
    <t>Cur. Assets</t>
  </si>
  <si>
    <t>Acct. Rec.</t>
  </si>
  <si>
    <r>
      <t xml:space="preserve">    </t>
    </r>
    <r>
      <rPr>
        <u/>
        <sz val="10"/>
        <rFont val="Times New Roman"/>
        <family val="1"/>
      </rPr>
      <t xml:space="preserve"> LEGEND                                                                                                                                                                </t>
    </r>
  </si>
  <si>
    <t>Ratio Name</t>
  </si>
  <si>
    <t xml:space="preserve">     Firm's value ------------&gt;</t>
  </si>
  <si>
    <r>
      <t>(Firm &amp; industry values are expressed as a percent of total assets or sales</t>
    </r>
    <r>
      <rPr>
        <i/>
        <sz val="9"/>
        <rFont val="Times New Roman"/>
      </rPr>
      <t>)</t>
    </r>
  </si>
  <si>
    <t xml:space="preserve">     Industry value ----------&gt;</t>
  </si>
  <si>
    <t>+</t>
  </si>
  <si>
    <t>&lt;----- Firm's value meets or exceeds the industry average</t>
  </si>
  <si>
    <t xml:space="preserve">     Industry trend ----------&gt;</t>
  </si>
  <si>
    <t>&lt;----- Industry's value is increasing</t>
  </si>
  <si>
    <t>Type of</t>
  </si>
  <si>
    <t xml:space="preserve">% of </t>
  </si>
  <si>
    <t>Cost</t>
  </si>
  <si>
    <t>Income Statement Accounts</t>
  </si>
  <si>
    <t>Variable</t>
  </si>
  <si>
    <t>Fixed</t>
  </si>
  <si>
    <t>Revenues =</t>
  </si>
  <si>
    <t>Percent of revenues =</t>
  </si>
  <si>
    <t xml:space="preserve"> Breakeven Point =</t>
  </si>
  <si>
    <t>Operating Ratios</t>
  </si>
  <si>
    <t xml:space="preserve">     Measure “efficiency” in the use of the firm’s resources: maximizing output </t>
  </si>
  <si>
    <t>per input.  These ratios may be used to evaluate overall management performance.</t>
  </si>
  <si>
    <t>ROE: Return on Equity</t>
  </si>
  <si>
    <t xml:space="preserve">     Net income divided by equity.  Equity, or Common Equity (also known as Stockholder's </t>
  </si>
  <si>
    <t xml:space="preserve">Equity) is the amount by which assets exceed liabilities.  This is also referred to as Net Worth or </t>
  </si>
  <si>
    <t xml:space="preserve">Net Assets.  ROE tells common shareholders (the owners) how effectively their money is being </t>
  </si>
  <si>
    <t xml:space="preserve">employed: net income generated per $1.00 in equity.  Larger (positive) values are preferred.  </t>
  </si>
  <si>
    <t>(Also known as Return on Net Worth)</t>
  </si>
  <si>
    <t>Relative to Industry</t>
  </si>
  <si>
    <t>ROA: Return on Assets</t>
  </si>
  <si>
    <t xml:space="preserve">Liquidity Ratios:  </t>
  </si>
  <si>
    <t xml:space="preserve">Measure short-term solvency of the firm, or the quality and adequacy of current assets to </t>
  </si>
  <si>
    <t>meet current obligations.</t>
  </si>
  <si>
    <t>CURRENT RATIO</t>
  </si>
  <si>
    <t xml:space="preserve">Current assets divided by current liabilities.  This shows a company's ability to pay its current </t>
  </si>
  <si>
    <t xml:space="preserve">obligations from current assets: current assets per $1.00 in current liabilities.  Generally, a company </t>
  </si>
  <si>
    <t xml:space="preserve">that has a high inventory turnover and collectable accounts receivable can operate safely with </t>
  </si>
  <si>
    <t xml:space="preserve">a lower current ratio.  Values of 1.0 or greater are preferred.  Values less than 1.0 indicate the firm is </t>
  </si>
  <si>
    <t>insolvent due to liquidity.</t>
  </si>
  <si>
    <t>Assessment:</t>
  </si>
  <si>
    <t>Relative to Industry:</t>
  </si>
  <si>
    <t>QUICK RATIO</t>
  </si>
  <si>
    <t xml:space="preserve">QR = cash, marketable securities and accounts receivable divided by current liabilities.  This </t>
  </si>
  <si>
    <t xml:space="preserve">is a more conservative measure of liquidity than the Current Ratio because this ratio focuses on the </t>
  </si>
  <si>
    <t xml:space="preserve">firm's most liquid assets (i.e. by excluding inventory): cash (equivalents) per $1.00 in current liabilities. </t>
  </si>
  <si>
    <t xml:space="preserve">This helps answer the question, "if sales drop, could this firm meet its current obligations?" Values </t>
  </si>
  <si>
    <t>of 1.0 or greater are preferred.  A value of less than 1.0 indicates a dependency on inventory or other</t>
  </si>
  <si>
    <t>non-cash current assets to payoff short term debt.  (Also known as acid-test, and quick asset ratio)</t>
  </si>
  <si>
    <t xml:space="preserve">INVENTORY TURNOVER       </t>
  </si>
  <si>
    <t xml:space="preserve">Sales or Cost of goods sold divided by inventory.  This shows how many times the inventory </t>
  </si>
  <si>
    <t xml:space="preserve"> of a firm is sold and replaced during an accounting period.  Larger values are preferred. When </t>
  </si>
  <si>
    <t xml:space="preserve">compared to an industry average, a low turnover tends to indicate that the company is carrying  </t>
  </si>
  <si>
    <t xml:space="preserve">excess inventory; a problem because excess inventory represents an investment with a low, or zero, </t>
  </si>
  <si>
    <t xml:space="preserve">rate of return.  Decreasing values over time have a negative effect on cash flow.  (This ratio is </t>
  </si>
  <si>
    <t xml:space="preserve">calculated as sales divided by inventory by financial analysts such as Dunn &amp; Bradstreet.  Thus, the </t>
  </si>
  <si>
    <t xml:space="preserve">use of sales vs. COGS in the numerator should be identified before comparing performance across </t>
  </si>
  <si>
    <t xml:space="preserve"> firms.  Also known as Inventory Utilization Ratio)</t>
  </si>
  <si>
    <t>Assessment Relative to Industry:</t>
  </si>
  <si>
    <t>COLLECTION PERIOD (Days)</t>
  </si>
  <si>
    <t xml:space="preserve">days it takes the firm to convert receivables into cash.  Large values indicate generous credit </t>
  </si>
  <si>
    <t>(which may attract sales), or lack of control over collections.  Increasing values have a negative</t>
  </si>
  <si>
    <t xml:space="preserve">effect on cash flow.  (Also known as Collection Ratio and Average Collection Period)  </t>
  </si>
  <si>
    <t>CASH FLOW</t>
  </si>
  <si>
    <t xml:space="preserve">     A positive total cash flow is necessary for the long-run survival of the firm.  Total cash </t>
  </si>
  <si>
    <t>flow is a function of three sources of cash: operations, investing, and financing.  In the short run,</t>
  </si>
  <si>
    <t xml:space="preserve">one source may off-set negative cash flow from another source.  However, the long-run solvency </t>
  </si>
  <si>
    <t xml:space="preserve">of the business requires positive cash flow from operations because investing and financing </t>
  </si>
  <si>
    <t>activities alone cannot generate cash indefinitely.</t>
  </si>
  <si>
    <t>Total Cash Flow (cumulative)</t>
  </si>
  <si>
    <t>Inventory Remaining</t>
  </si>
  <si>
    <t>Material % of Sales</t>
  </si>
  <si>
    <t>Cash Flow from Sales</t>
  </si>
  <si>
    <t>Cash required for COGS</t>
  </si>
  <si>
    <t>Cash from borrowing</t>
  </si>
  <si>
    <t>Cash invested by owners</t>
  </si>
  <si>
    <t>Cash for Expenses</t>
  </si>
  <si>
    <t>Cash for Investments</t>
  </si>
  <si>
    <t>TOTAL CURRENT LIAB.</t>
  </si>
  <si>
    <t xml:space="preserve">     Accounts receivable divided by average daily sales.  This indicates the average number of</t>
  </si>
  <si>
    <t>Cumulative after draw</t>
  </si>
  <si>
    <t>Collected</t>
  </si>
  <si>
    <t xml:space="preserve"> </t>
  </si>
  <si>
    <t>Amount Borrowed</t>
  </si>
  <si>
    <t>Annual Percentage Rate</t>
  </si>
  <si>
    <t>Ending Balance</t>
  </si>
  <si>
    <t>Monthly Payment</t>
  </si>
  <si>
    <t>Start Period</t>
  </si>
  <si>
    <t>End Period</t>
  </si>
  <si>
    <t>Number of Months</t>
  </si>
  <si>
    <t>Number of Years</t>
  </si>
  <si>
    <t>Month</t>
  </si>
  <si>
    <t>Interest</t>
  </si>
  <si>
    <t>Paid</t>
  </si>
  <si>
    <t>Principle</t>
  </si>
  <si>
    <t>Payment</t>
  </si>
  <si>
    <t>Monthly</t>
  </si>
  <si>
    <r>
      <t>For Premier FastTrac</t>
    </r>
    <r>
      <rPr>
        <vertAlign val="superscript"/>
        <sz val="6"/>
        <rFont val="Arial"/>
        <family val="2"/>
      </rPr>
      <t>TM</t>
    </r>
  </si>
  <si>
    <t xml:space="preserve">     Timothy Smaby, Ph.D.</t>
  </si>
  <si>
    <t xml:space="preserve">     John Fizel, Ph.D.</t>
  </si>
  <si>
    <t xml:space="preserve">     Jeff Trailer, Ph.D.</t>
  </si>
  <si>
    <r>
      <t xml:space="preserve">     </t>
    </r>
    <r>
      <rPr>
        <sz val="6"/>
        <rFont val="Arial"/>
        <family val="2"/>
      </rPr>
      <t>Copyright 1998 by J.W. Trailer, Ph.D.</t>
    </r>
  </si>
  <si>
    <r>
      <t xml:space="preserve">     </t>
    </r>
    <r>
      <rPr>
        <sz val="6"/>
        <rFont val="Arial"/>
        <family val="2"/>
      </rPr>
      <t>Entrepreneurial Education Foundation is granted exclusive rights to reproduce, sell and distribute this software with the Premier FastTrac, all other rights reserved</t>
    </r>
    <r>
      <rPr>
        <sz val="10"/>
        <rFont val="Arial"/>
      </rPr>
      <t>.</t>
    </r>
  </si>
  <si>
    <t>Monthly % Rate</t>
  </si>
  <si>
    <r>
      <t>Financial Business Assessment</t>
    </r>
    <r>
      <rPr>
        <vertAlign val="superscript"/>
        <sz val="8"/>
        <rFont val="Times New Roman"/>
        <family val="1"/>
      </rPr>
      <t>TM</t>
    </r>
  </si>
  <si>
    <r>
      <t>FBA</t>
    </r>
    <r>
      <rPr>
        <vertAlign val="superscript"/>
        <sz val="10"/>
        <rFont val="Times New Roman"/>
        <family val="1"/>
      </rPr>
      <t>TM</t>
    </r>
  </si>
  <si>
    <t xml:space="preserve">Cash Flow from Operating Activities </t>
  </si>
  <si>
    <t>Cash Flow from Financing Activities</t>
  </si>
  <si>
    <t>Cash Flow from Investing Activities</t>
  </si>
  <si>
    <t>HoloView</t>
  </si>
  <si>
    <t>HoloView Pyramid</t>
  </si>
  <si>
    <t>Logo</t>
  </si>
  <si>
    <t>Amazon Card Reader</t>
  </si>
  <si>
    <t>HoloView Domain Name</t>
  </si>
  <si>
    <t>Shirt/Business Cards</t>
  </si>
  <si>
    <t>SiteGround Web Hosting</t>
  </si>
  <si>
    <t>Acrylic</t>
  </si>
  <si>
    <t>3D Printing Filament</t>
  </si>
  <si>
    <t>Adhesive</t>
  </si>
  <si>
    <t xml:space="preserve">Credit Card Fees </t>
  </si>
  <si>
    <t>SIC 5199</t>
  </si>
  <si>
    <t>Nondurable Goods Wholesale Manufacturing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</si>
</sst>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_(&quot;$&quot;* #,##0_);_(&quot;$&quot;* \(#,##0\);_(&quot;$&quot;* &quot;-&quot;??_);_(@_)"/>
    <numFmt numFmtId="168" formatCode="0.0%"/>
  </numFmts>
  <fonts count="111">
    <font>
      <sz val="10"/>
      <name val="Arial"/>
    </font>
    <font>
      <b/>
      <sz val="10"/>
      <name val="Arial"/>
    </font>
    <font>
      <i/>
      <sz val="10"/>
      <name val="Arial"/>
    </font>
    <font>
      <b/>
      <i/>
      <sz val="10"/>
      <name val="Arial"/>
    </font>
    <font>
      <sz val="10"/>
      <name val="Arial"/>
    </font>
    <font>
      <sz val="8"/>
      <name val="Arial"/>
    </font>
    <font>
      <b/>
      <sz val="10"/>
      <name val="Arial"/>
      <family val="2"/>
    </font>
    <font>
      <i/>
      <sz val="10"/>
      <name val="Arial"/>
      <family val="2"/>
    </font>
    <font>
      <sz val="10"/>
      <name val="Desdemona"/>
      <family val="5"/>
    </font>
    <font>
      <sz val="10"/>
      <name val="Arial"/>
    </font>
    <font>
      <sz val="10"/>
      <name val="Arial"/>
      <family val="2"/>
    </font>
    <font>
      <i/>
      <sz val="10"/>
      <name val="Desdemona"/>
      <family val="5"/>
    </font>
    <font>
      <sz val="14"/>
      <name val="Britannic Bold"/>
      <family val="2"/>
    </font>
    <font>
      <sz val="12"/>
      <name val="Britannic Bold"/>
      <family val="2"/>
    </font>
    <font>
      <i/>
      <sz val="12"/>
      <name val="Britannic Bold"/>
      <family val="2"/>
    </font>
    <font>
      <sz val="10"/>
      <color indexed="10"/>
      <name val="Arial"/>
      <family val="2"/>
    </font>
    <font>
      <i/>
      <sz val="10"/>
      <color indexed="10"/>
      <name val="Desdemona"/>
      <family val="5"/>
    </font>
    <font>
      <sz val="10"/>
      <color indexed="8"/>
      <name val="Britannic Bold"/>
      <family val="2"/>
    </font>
    <font>
      <i/>
      <sz val="10"/>
      <color indexed="10"/>
      <name val="Arial"/>
    </font>
    <font>
      <sz val="10"/>
      <name val="Times New Roman"/>
      <family val="1"/>
    </font>
    <font>
      <b/>
      <sz val="10"/>
      <name val="Times New Roman"/>
      <family val="1"/>
    </font>
    <font>
      <vertAlign val="superscript"/>
      <sz val="10"/>
      <name val="Times New Roman"/>
      <family val="1"/>
    </font>
    <font>
      <i/>
      <sz val="10"/>
      <name val="Times New Roman"/>
      <family val="1"/>
    </font>
    <font>
      <b/>
      <sz val="10"/>
      <color indexed="8"/>
      <name val="Times New Roman"/>
      <family val="1"/>
    </font>
    <font>
      <sz val="9"/>
      <name val="Times New Roman"/>
      <family val="1"/>
    </font>
    <font>
      <i/>
      <sz val="9"/>
      <name val="Times New Roman"/>
      <family val="1"/>
    </font>
    <font>
      <u/>
      <sz val="10"/>
      <name val="Times New Roman"/>
      <family val="1"/>
    </font>
    <font>
      <i/>
      <sz val="10"/>
      <color indexed="18"/>
      <name val="Arial"/>
      <family val="2"/>
    </font>
    <font>
      <sz val="13.5"/>
      <name val="Britannic Bold"/>
      <family val="2"/>
    </font>
    <font>
      <b/>
      <sz val="8"/>
      <name val="Arial"/>
    </font>
    <font>
      <b/>
      <sz val="10"/>
      <name val="Times New Roman"/>
    </font>
    <font>
      <i/>
      <sz val="9"/>
      <name val="Times New Roman"/>
    </font>
    <font>
      <b/>
      <sz val="10"/>
      <color indexed="8"/>
      <name val="Arial"/>
      <family val="2"/>
    </font>
    <font>
      <sz val="8"/>
      <name val="Arial"/>
      <family val="2"/>
    </font>
    <font>
      <i/>
      <sz val="10"/>
      <color indexed="8"/>
      <name val="Arial"/>
      <family val="2"/>
    </font>
    <font>
      <i/>
      <sz val="10"/>
      <color indexed="8"/>
      <name val="Arial"/>
    </font>
    <font>
      <b/>
      <i/>
      <sz val="10"/>
      <name val="Arial"/>
      <family val="2"/>
    </font>
    <font>
      <sz val="10"/>
      <name val="Times New Roman"/>
    </font>
    <font>
      <b/>
      <i/>
      <sz val="10"/>
      <color indexed="10"/>
      <name val="Arial"/>
    </font>
    <font>
      <b/>
      <sz val="11"/>
      <name val="Times New Roman"/>
      <family val="1"/>
    </font>
    <font>
      <sz val="11"/>
      <name val="Times New Roman"/>
      <family val="1"/>
    </font>
    <font>
      <sz val="10"/>
      <color indexed="33"/>
      <name val="Desdemona"/>
      <family val="5"/>
    </font>
    <font>
      <sz val="10"/>
      <color indexed="14"/>
      <name val="Arial"/>
      <family val="2"/>
    </font>
    <font>
      <b/>
      <sz val="8"/>
      <name val="Arial"/>
      <family val="2"/>
    </font>
    <font>
      <i/>
      <sz val="8"/>
      <name val="Arial"/>
      <family val="2"/>
    </font>
    <font>
      <sz val="8"/>
      <color indexed="32"/>
      <name val="Arial"/>
      <family val="2"/>
    </font>
    <font>
      <sz val="8"/>
      <color indexed="8"/>
      <name val="Arial"/>
      <family val="2"/>
    </font>
    <font>
      <sz val="8"/>
      <color indexed="10"/>
      <name val="Arial"/>
      <family val="2"/>
    </font>
    <font>
      <i/>
      <sz val="8"/>
      <color indexed="32"/>
      <name val="Arial"/>
    </font>
    <font>
      <i/>
      <sz val="8"/>
      <name val="Arial"/>
    </font>
    <font>
      <i/>
      <sz val="8"/>
      <color indexed="10"/>
      <name val="Arial"/>
    </font>
    <font>
      <i/>
      <sz val="8"/>
      <color indexed="8"/>
      <name val="Arial"/>
      <family val="2"/>
    </font>
    <font>
      <sz val="14"/>
      <color indexed="8"/>
      <name val="Britannic Bold"/>
      <family val="2"/>
    </font>
    <font>
      <sz val="10"/>
      <color indexed="8"/>
      <name val="Arial"/>
    </font>
    <font>
      <b/>
      <sz val="8"/>
      <color indexed="10"/>
      <name val="Arial"/>
    </font>
    <font>
      <b/>
      <sz val="8"/>
      <color indexed="8"/>
      <name val="Arial"/>
      <family val="2"/>
    </font>
    <font>
      <b/>
      <i/>
      <sz val="8"/>
      <name val="Arial"/>
    </font>
    <font>
      <i/>
      <sz val="8"/>
      <color indexed="10"/>
      <name val="Desdemona"/>
      <family val="5"/>
    </font>
    <font>
      <u/>
      <sz val="8"/>
      <name val="Arial"/>
      <family val="2"/>
    </font>
    <font>
      <b/>
      <sz val="9"/>
      <name val="Arial"/>
    </font>
    <font>
      <b/>
      <sz val="12"/>
      <name val="Arial"/>
      <family val="2"/>
    </font>
    <font>
      <sz val="14"/>
      <color indexed="39"/>
      <name val="Britannic Bold"/>
      <family val="2"/>
    </font>
    <font>
      <b/>
      <sz val="8"/>
      <color indexed="39"/>
      <name val="Arial"/>
      <family val="2"/>
    </font>
    <font>
      <i/>
      <sz val="10"/>
      <color indexed="39"/>
      <name val="Arial"/>
      <family val="2"/>
    </font>
    <font>
      <i/>
      <sz val="10"/>
      <name val="Britannic Bold"/>
      <family val="2"/>
    </font>
    <font>
      <sz val="13.5"/>
      <color indexed="10"/>
      <name val="Britannic Bold"/>
      <family val="2"/>
    </font>
    <font>
      <b/>
      <sz val="8"/>
      <color indexed="39"/>
      <name val="Desdemona"/>
      <family val="5"/>
    </font>
    <font>
      <sz val="8"/>
      <color indexed="39"/>
      <name val="Arial"/>
      <family val="2"/>
    </font>
    <font>
      <i/>
      <sz val="8"/>
      <color indexed="39"/>
      <name val="Arial"/>
      <family val="2"/>
    </font>
    <font>
      <b/>
      <sz val="9"/>
      <color indexed="8"/>
      <name val="Arial"/>
      <family val="2"/>
    </font>
    <font>
      <sz val="10"/>
      <name val="Arial"/>
    </font>
    <font>
      <b/>
      <sz val="12"/>
      <name val="Times New Roman"/>
      <family val="1"/>
    </font>
    <font>
      <sz val="10"/>
      <color indexed="12"/>
      <name val="Arial"/>
      <family val="2"/>
    </font>
    <font>
      <sz val="7"/>
      <name val="Arial"/>
      <family val="2"/>
    </font>
    <font>
      <i/>
      <sz val="10"/>
      <name val="Times New Roman"/>
    </font>
    <font>
      <sz val="12"/>
      <color indexed="10"/>
      <name val="Britannic Bold"/>
      <family val="2"/>
    </font>
    <font>
      <sz val="10"/>
      <color indexed="9"/>
      <name val="Arial"/>
    </font>
    <font>
      <i/>
      <sz val="10"/>
      <color indexed="9"/>
      <name val="Arial"/>
      <family val="2"/>
    </font>
    <font>
      <i/>
      <sz val="10"/>
      <color indexed="9"/>
      <name val="Arial"/>
    </font>
    <font>
      <b/>
      <sz val="10"/>
      <color indexed="9"/>
      <name val="Arial"/>
    </font>
    <font>
      <b/>
      <i/>
      <sz val="10"/>
      <color indexed="9"/>
      <name val="Arial"/>
    </font>
    <font>
      <sz val="14"/>
      <color indexed="9"/>
      <name val="Britannic Bold"/>
      <family val="2"/>
    </font>
    <font>
      <sz val="12"/>
      <color indexed="9"/>
      <name val="Britannic Bold"/>
      <family val="2"/>
    </font>
    <font>
      <b/>
      <sz val="9"/>
      <color indexed="9"/>
      <name val="Britannic Bold"/>
      <family val="2"/>
    </font>
    <font>
      <b/>
      <sz val="9"/>
      <color indexed="9"/>
      <name val="Arial"/>
    </font>
    <font>
      <b/>
      <sz val="9"/>
      <color indexed="9"/>
      <name val="Arial"/>
      <family val="2"/>
    </font>
    <font>
      <b/>
      <i/>
      <sz val="9"/>
      <color indexed="9"/>
      <name val="Arial"/>
    </font>
    <font>
      <sz val="8"/>
      <color indexed="9"/>
      <name val="Britannic Bold"/>
      <family val="2"/>
    </font>
    <font>
      <sz val="8"/>
      <color indexed="9"/>
      <name val="Arial"/>
    </font>
    <font>
      <b/>
      <i/>
      <sz val="8"/>
      <color indexed="9"/>
      <name val="Arial"/>
    </font>
    <font>
      <b/>
      <sz val="8"/>
      <color indexed="9"/>
      <name val="Arial"/>
    </font>
    <font>
      <i/>
      <sz val="8"/>
      <color indexed="9"/>
      <name val="Arial"/>
    </font>
    <font>
      <sz val="8"/>
      <color indexed="9"/>
      <name val="Arial"/>
      <family val="2"/>
    </font>
    <font>
      <sz val="9"/>
      <color indexed="9"/>
      <name val="Arial"/>
      <family val="2"/>
    </font>
    <font>
      <b/>
      <sz val="11"/>
      <color indexed="9"/>
      <name val="Times New Roman"/>
      <family val="1"/>
    </font>
    <font>
      <sz val="11"/>
      <color indexed="9"/>
      <name val="Times New Roman"/>
      <family val="1"/>
    </font>
    <font>
      <sz val="6"/>
      <name val="Arial"/>
      <family val="2"/>
    </font>
    <font>
      <i/>
      <sz val="10"/>
      <color indexed="8"/>
      <name val="Britannic Bold"/>
      <family val="2"/>
    </font>
    <font>
      <sz val="13.5"/>
      <color indexed="8"/>
      <name val="Britannic Bold"/>
      <family val="2"/>
    </font>
    <font>
      <b/>
      <i/>
      <sz val="10"/>
      <color indexed="8"/>
      <name val="Arial"/>
    </font>
    <font>
      <b/>
      <sz val="8"/>
      <color indexed="8"/>
      <name val="Arial"/>
    </font>
    <font>
      <sz val="8"/>
      <color indexed="8"/>
      <name val="Arial"/>
    </font>
    <font>
      <b/>
      <sz val="9"/>
      <color indexed="8"/>
      <name val="Arial"/>
    </font>
    <font>
      <sz val="9"/>
      <color indexed="8"/>
      <name val="Arial"/>
      <family val="2"/>
    </font>
    <font>
      <b/>
      <sz val="20"/>
      <name val="Britannic Bold"/>
      <family val="2"/>
    </font>
    <font>
      <sz val="10"/>
      <color indexed="8"/>
      <name val="Arial"/>
      <family val="2"/>
    </font>
    <font>
      <sz val="10"/>
      <color indexed="51"/>
      <name val="Arial"/>
      <family val="2"/>
    </font>
    <font>
      <vertAlign val="superscript"/>
      <sz val="6"/>
      <name val="Arial"/>
      <family val="2"/>
    </font>
    <font>
      <sz val="11"/>
      <name val="Britannic Bold"/>
      <family val="2"/>
    </font>
    <font>
      <vertAlign val="superscript"/>
      <sz val="8"/>
      <name val="Times New Roman"/>
      <family val="1"/>
    </font>
    <font>
      <sz val="10"/>
      <color indexed="9"/>
      <name val="Britannic Bold"/>
      <family val="2"/>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s>
  <borders count="2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60" fillId="0" borderId="1" applyNumberFormat="0" applyAlignment="0" applyProtection="0">
      <alignment horizontal="left" vertical="center"/>
    </xf>
    <xf numFmtId="0" fontId="60" fillId="0" borderId="2">
      <alignment horizontal="left" vertical="center"/>
    </xf>
    <xf numFmtId="9" fontId="4" fillId="0" borderId="0" applyFont="0" applyFill="0" applyBorder="0" applyAlignment="0" applyProtection="0"/>
  </cellStyleXfs>
  <cellXfs count="522">
    <xf numFmtId="0" fontId="0" fillId="0" borderId="0" xfId="0"/>
    <xf numFmtId="0" fontId="0" fillId="0" borderId="3" xfId="0" applyBorder="1"/>
    <xf numFmtId="0" fontId="1" fillId="0" borderId="0" xfId="0" applyFont="1"/>
    <xf numFmtId="0" fontId="4" fillId="0" borderId="0" xfId="0" applyFont="1"/>
    <xf numFmtId="0" fontId="4" fillId="0" borderId="3" xfId="0" applyFont="1" applyBorder="1"/>
    <xf numFmtId="0" fontId="1" fillId="0" borderId="0" xfId="0" applyFont="1" applyBorder="1"/>
    <xf numFmtId="0" fontId="0" fillId="0" borderId="0" xfId="0" applyBorder="1"/>
    <xf numFmtId="0" fontId="0" fillId="0" borderId="4" xfId="0" applyBorder="1"/>
    <xf numFmtId="0" fontId="2" fillId="0" borderId="0" xfId="0" applyFont="1"/>
    <xf numFmtId="0" fontId="0" fillId="0" borderId="0" xfId="0" applyBorder="1" applyAlignment="1">
      <alignment horizontal="center"/>
    </xf>
    <xf numFmtId="0" fontId="4" fillId="0" borderId="0" xfId="0" applyFont="1" applyBorder="1"/>
    <xf numFmtId="0" fontId="0" fillId="0" borderId="0" xfId="0" applyAlignment="1">
      <alignment horizontal="center"/>
    </xf>
    <xf numFmtId="0" fontId="1" fillId="0" borderId="0" xfId="0" applyFont="1" applyFill="1" applyBorder="1"/>
    <xf numFmtId="0" fontId="4" fillId="0" borderId="0" xfId="0" applyFont="1" applyFill="1"/>
    <xf numFmtId="0" fontId="4" fillId="0" borderId="0" xfId="0" applyFont="1" applyFill="1" applyBorder="1"/>
    <xf numFmtId="0" fontId="4" fillId="0" borderId="4" xfId="0" applyFont="1" applyBorder="1"/>
    <xf numFmtId="0" fontId="6" fillId="0" borderId="3" xfId="0" applyFont="1" applyBorder="1"/>
    <xf numFmtId="165" fontId="0" fillId="0" borderId="0" xfId="0" applyNumberFormat="1"/>
    <xf numFmtId="0" fontId="2" fillId="0" borderId="0" xfId="0" applyFont="1" applyAlignment="1">
      <alignment horizontal="center"/>
    </xf>
    <xf numFmtId="0" fontId="3" fillId="0" borderId="0" xfId="0" applyFont="1"/>
    <xf numFmtId="9" fontId="0" fillId="0" borderId="0" xfId="5" applyFont="1"/>
    <xf numFmtId="0" fontId="9" fillId="0" borderId="0" xfId="0" applyFont="1"/>
    <xf numFmtId="0" fontId="12" fillId="0" borderId="0" xfId="0" applyFont="1"/>
    <xf numFmtId="0" fontId="0" fillId="0" borderId="3" xfId="0" applyBorder="1" applyAlignment="1">
      <alignment horizontal="right"/>
    </xf>
    <xf numFmtId="165" fontId="2" fillId="0" borderId="0" xfId="0" applyNumberFormat="1" applyFont="1"/>
    <xf numFmtId="165" fontId="2" fillId="0" borderId="3" xfId="0" applyNumberFormat="1" applyFont="1" applyBorder="1"/>
    <xf numFmtId="0" fontId="13" fillId="0" borderId="3"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right"/>
    </xf>
    <xf numFmtId="0" fontId="2" fillId="0" borderId="0" xfId="0" applyFont="1" applyAlignment="1">
      <alignment horizontal="right"/>
    </xf>
    <xf numFmtId="0" fontId="19" fillId="0" borderId="0" xfId="0" applyFont="1"/>
    <xf numFmtId="166" fontId="1" fillId="0" borderId="0" xfId="1" applyNumberFormat="1" applyFont="1" applyFill="1" applyBorder="1"/>
    <xf numFmtId="166" fontId="15" fillId="0" borderId="0" xfId="1" applyNumberFormat="1" applyFont="1" applyProtection="1">
      <protection locked="0"/>
    </xf>
    <xf numFmtId="166" fontId="15" fillId="0" borderId="3" xfId="1" applyNumberFormat="1" applyFont="1" applyBorder="1" applyProtection="1">
      <protection locked="0"/>
    </xf>
    <xf numFmtId="166" fontId="15" fillId="0" borderId="4" xfId="1" applyNumberFormat="1" applyFont="1" applyBorder="1" applyProtection="1">
      <protection locked="0"/>
    </xf>
    <xf numFmtId="166" fontId="15" fillId="0" borderId="0" xfId="1" applyNumberFormat="1" applyFont="1" applyBorder="1" applyProtection="1">
      <protection locked="0"/>
    </xf>
    <xf numFmtId="0" fontId="12" fillId="0" borderId="0" xfId="0" applyFont="1" applyAlignment="1">
      <alignment horizontal="center"/>
    </xf>
    <xf numFmtId="0" fontId="17" fillId="0" borderId="0" xfId="0" applyFont="1" applyAlignment="1">
      <alignment horizontal="center"/>
    </xf>
    <xf numFmtId="0" fontId="17" fillId="0" borderId="0" xfId="0" applyFont="1" applyAlignment="1">
      <alignment horizontal="left"/>
    </xf>
    <xf numFmtId="165" fontId="18" fillId="0" borderId="0" xfId="0" applyNumberFormat="1" applyFont="1" applyProtection="1">
      <protection locked="0"/>
    </xf>
    <xf numFmtId="165" fontId="18" fillId="0" borderId="0" xfId="0" applyNumberFormat="1" applyFont="1" applyBorder="1" applyProtection="1">
      <protection locked="0"/>
    </xf>
    <xf numFmtId="0" fontId="5" fillId="0" borderId="0" xfId="0" applyFont="1" applyAlignment="1">
      <alignment horizontal="center"/>
    </xf>
    <xf numFmtId="0" fontId="33" fillId="0" borderId="0" xfId="0" applyFont="1" applyAlignment="1">
      <alignment horizontal="center"/>
    </xf>
    <xf numFmtId="0" fontId="0" fillId="0" borderId="3" xfId="0" applyBorder="1" applyAlignment="1">
      <alignment horizontal="center"/>
    </xf>
    <xf numFmtId="165" fontId="0" fillId="0" borderId="0" xfId="0" applyNumberFormat="1" applyBorder="1" applyAlignment="1">
      <alignment horizontal="center"/>
    </xf>
    <xf numFmtId="165" fontId="0" fillId="0" borderId="0" xfId="0" applyNumberFormat="1" applyAlignment="1">
      <alignment horizontal="center"/>
    </xf>
    <xf numFmtId="165" fontId="15" fillId="0" borderId="0" xfId="0" applyNumberFormat="1" applyFont="1" applyAlignment="1" applyProtection="1">
      <alignment horizontal="center"/>
      <protection locked="0"/>
    </xf>
    <xf numFmtId="165" fontId="15" fillId="0" borderId="0" xfId="0" applyNumberFormat="1" applyFont="1" applyBorder="1" applyAlignment="1" applyProtection="1">
      <alignment horizontal="center"/>
      <protection locked="0"/>
    </xf>
    <xf numFmtId="165" fontId="0" fillId="0" borderId="3" xfId="0" applyNumberFormat="1" applyBorder="1" applyAlignment="1">
      <alignment horizontal="center"/>
    </xf>
    <xf numFmtId="166" fontId="18" fillId="0" borderId="0" xfId="1" applyNumberFormat="1" applyFont="1" applyProtection="1">
      <protection locked="0"/>
    </xf>
    <xf numFmtId="166" fontId="18" fillId="0" borderId="0" xfId="1" applyNumberFormat="1" applyFont="1" applyBorder="1" applyProtection="1">
      <protection locked="0"/>
    </xf>
    <xf numFmtId="166" fontId="18" fillId="0" borderId="3" xfId="1" applyNumberFormat="1" applyFont="1" applyBorder="1" applyProtection="1">
      <protection locked="0"/>
    </xf>
    <xf numFmtId="166" fontId="18" fillId="0" borderId="4" xfId="1" applyNumberFormat="1" applyFont="1" applyBorder="1" applyProtection="1">
      <protection locked="0"/>
    </xf>
    <xf numFmtId="0" fontId="2" fillId="0" borderId="0" xfId="0" applyFont="1" applyAlignment="1" applyProtection="1">
      <alignment horizontal="center"/>
    </xf>
    <xf numFmtId="0" fontId="1" fillId="0" borderId="0" xfId="0" applyFont="1" applyAlignment="1" applyProtection="1">
      <alignment horizontal="center"/>
    </xf>
    <xf numFmtId="165" fontId="18" fillId="0" borderId="0" xfId="0" applyNumberFormat="1" applyFont="1" applyProtection="1"/>
    <xf numFmtId="165" fontId="18" fillId="0" borderId="0" xfId="0" applyNumberFormat="1" applyFont="1" applyBorder="1" applyProtection="1"/>
    <xf numFmtId="165" fontId="18" fillId="0" borderId="3" xfId="0" applyNumberFormat="1" applyFont="1" applyBorder="1" applyProtection="1"/>
    <xf numFmtId="165" fontId="18" fillId="0" borderId="4" xfId="0" applyNumberFormat="1" applyFont="1" applyBorder="1" applyProtection="1"/>
    <xf numFmtId="165" fontId="2" fillId="0" borderId="0" xfId="0" applyNumberFormat="1" applyFont="1" applyProtection="1"/>
    <xf numFmtId="166" fontId="3" fillId="0" borderId="0" xfId="1" applyNumberFormat="1" applyFont="1" applyFill="1" applyBorder="1"/>
    <xf numFmtId="165" fontId="3" fillId="0" borderId="0" xfId="0" applyNumberFormat="1" applyFont="1" applyFill="1" applyBorder="1" applyProtection="1"/>
    <xf numFmtId="0" fontId="2" fillId="0" borderId="0" xfId="0" applyFont="1" applyFill="1" applyAlignment="1">
      <alignment horizontal="center"/>
    </xf>
    <xf numFmtId="0" fontId="2" fillId="0" borderId="0" xfId="0" applyFont="1" applyFill="1"/>
    <xf numFmtId="0" fontId="27" fillId="0" borderId="0" xfId="0" applyFont="1" applyFill="1" applyBorder="1" applyProtection="1">
      <protection locked="0"/>
    </xf>
    <xf numFmtId="9" fontId="2" fillId="0" borderId="0" xfId="5" applyFont="1" applyBorder="1" applyProtection="1">
      <protection hidden="1"/>
    </xf>
    <xf numFmtId="0" fontId="0" fillId="0" borderId="0" xfId="0" applyProtection="1">
      <protection hidden="1"/>
    </xf>
    <xf numFmtId="0" fontId="10" fillId="0" borderId="0" xfId="0" applyFont="1" applyBorder="1" applyProtection="1">
      <protection hidden="1"/>
    </xf>
    <xf numFmtId="0" fontId="6" fillId="0" borderId="0" xfId="0" applyFont="1" applyBorder="1" applyProtection="1">
      <protection hidden="1"/>
    </xf>
    <xf numFmtId="9" fontId="16" fillId="0" borderId="0" xfId="5" applyFont="1" applyProtection="1">
      <protection hidden="1"/>
    </xf>
    <xf numFmtId="0" fontId="2" fillId="0" borderId="0" xfId="0" applyFont="1" applyProtection="1">
      <protection hidden="1"/>
    </xf>
    <xf numFmtId="9" fontId="0" fillId="0" borderId="0" xfId="5" applyFont="1" applyProtection="1">
      <protection hidden="1"/>
    </xf>
    <xf numFmtId="165" fontId="34" fillId="0" borderId="0" xfId="0" applyNumberFormat="1" applyFont="1" applyProtection="1">
      <protection hidden="1"/>
    </xf>
    <xf numFmtId="9" fontId="4" fillId="0" borderId="0" xfId="5" applyFont="1" applyBorder="1" applyAlignment="1" applyProtection="1">
      <alignment horizontal="right"/>
      <protection hidden="1"/>
    </xf>
    <xf numFmtId="165" fontId="34" fillId="0" borderId="3" xfId="0" applyNumberFormat="1" applyFont="1" applyBorder="1" applyProtection="1">
      <protection hidden="1"/>
    </xf>
    <xf numFmtId="9" fontId="4" fillId="0" borderId="3" xfId="5" applyFont="1" applyBorder="1" applyAlignment="1" applyProtection="1">
      <alignment horizontal="right"/>
      <protection hidden="1"/>
    </xf>
    <xf numFmtId="165" fontId="3" fillId="0" borderId="0" xfId="0" applyNumberFormat="1" applyFont="1" applyFill="1" applyBorder="1" applyProtection="1">
      <protection hidden="1"/>
    </xf>
    <xf numFmtId="165" fontId="1" fillId="0" borderId="0" xfId="0" applyNumberFormat="1" applyFont="1" applyFill="1" applyBorder="1" applyProtection="1">
      <protection hidden="1"/>
    </xf>
    <xf numFmtId="9" fontId="1" fillId="0" borderId="0" xfId="5" applyFont="1" applyFill="1" applyBorder="1" applyAlignment="1" applyProtection="1">
      <alignment horizontal="right"/>
      <protection hidden="1"/>
    </xf>
    <xf numFmtId="165" fontId="34" fillId="0" borderId="4" xfId="0" applyNumberFormat="1" applyFont="1" applyBorder="1" applyProtection="1">
      <protection hidden="1"/>
    </xf>
    <xf numFmtId="9" fontId="4" fillId="0" borderId="4" xfId="5" applyFont="1" applyBorder="1" applyAlignment="1" applyProtection="1">
      <alignment horizontal="right"/>
      <protection hidden="1"/>
    </xf>
    <xf numFmtId="165" fontId="2" fillId="0" borderId="0" xfId="0" applyNumberFormat="1" applyFont="1" applyProtection="1">
      <protection hidden="1"/>
    </xf>
    <xf numFmtId="0" fontId="4" fillId="0" borderId="0" xfId="0" applyFont="1" applyBorder="1" applyAlignment="1" applyProtection="1">
      <alignment horizontal="right"/>
      <protection hidden="1"/>
    </xf>
    <xf numFmtId="165" fontId="35" fillId="0" borderId="0" xfId="0" applyNumberFormat="1" applyFont="1" applyProtection="1">
      <protection hidden="1"/>
    </xf>
    <xf numFmtId="0" fontId="4" fillId="0" borderId="3" xfId="0" applyFont="1" applyBorder="1" applyAlignment="1" applyProtection="1">
      <alignment horizontal="right"/>
      <protection hidden="1"/>
    </xf>
    <xf numFmtId="0" fontId="18" fillId="0" borderId="0" xfId="0" applyFont="1" applyFill="1" applyProtection="1">
      <protection hidden="1"/>
    </xf>
    <xf numFmtId="9" fontId="0" fillId="0" borderId="0" xfId="5" applyFont="1" applyBorder="1" applyProtection="1">
      <protection hidden="1"/>
    </xf>
    <xf numFmtId="0" fontId="27" fillId="0" borderId="0" xfId="0" applyFont="1" applyFill="1" applyBorder="1" applyProtection="1">
      <protection hidden="1"/>
    </xf>
    <xf numFmtId="0" fontId="0" fillId="0" borderId="0" xfId="0" applyAlignment="1" applyProtection="1">
      <alignment horizontal="right"/>
      <protection hidden="1"/>
    </xf>
    <xf numFmtId="167" fontId="0" fillId="0" borderId="0" xfId="2" applyNumberFormat="1" applyFont="1" applyProtection="1">
      <protection hidden="1"/>
    </xf>
    <xf numFmtId="0" fontId="0" fillId="0" borderId="3" xfId="0" applyBorder="1" applyAlignment="1" applyProtection="1">
      <alignment horizontal="right"/>
      <protection hidden="1"/>
    </xf>
    <xf numFmtId="167" fontId="0" fillId="0" borderId="3" xfId="2" applyNumberFormat="1" applyFont="1" applyBorder="1" applyAlignment="1" applyProtection="1">
      <alignment horizontal="left"/>
      <protection hidden="1"/>
    </xf>
    <xf numFmtId="9" fontId="0" fillId="0" borderId="3" xfId="5" applyNumberFormat="1" applyFont="1" applyBorder="1" applyProtection="1">
      <protection hidden="1"/>
    </xf>
    <xf numFmtId="167" fontId="0" fillId="0" borderId="0" xfId="2" applyNumberFormat="1" applyFont="1" applyAlignment="1" applyProtection="1">
      <alignment horizontal="left"/>
      <protection hidden="1"/>
    </xf>
    <xf numFmtId="9" fontId="0" fillId="0" borderId="0" xfId="5" applyNumberFormat="1" applyFont="1" applyProtection="1">
      <protection hidden="1"/>
    </xf>
    <xf numFmtId="0" fontId="0" fillId="0" borderId="0" xfId="0" applyBorder="1" applyAlignment="1" applyProtection="1">
      <alignment horizontal="right"/>
      <protection hidden="1"/>
    </xf>
    <xf numFmtId="167" fontId="0" fillId="0" borderId="0" xfId="2" applyNumberFormat="1" applyFont="1" applyBorder="1" applyAlignment="1" applyProtection="1">
      <alignment horizontal="left"/>
      <protection hidden="1"/>
    </xf>
    <xf numFmtId="9" fontId="0" fillId="0" borderId="0" xfId="5" applyNumberFormat="1" applyFont="1" applyBorder="1" applyProtection="1">
      <protection hidden="1"/>
    </xf>
    <xf numFmtId="0" fontId="4" fillId="2" borderId="0" xfId="0" applyFont="1" applyFill="1" applyAlignment="1" applyProtection="1">
      <alignment horizontal="right"/>
      <protection hidden="1"/>
    </xf>
    <xf numFmtId="167" fontId="4" fillId="2" borderId="0" xfId="2" applyNumberFormat="1" applyFont="1" applyFill="1" applyProtection="1">
      <protection hidden="1"/>
    </xf>
    <xf numFmtId="0" fontId="40" fillId="0" borderId="0" xfId="0" applyFont="1"/>
    <xf numFmtId="0" fontId="1" fillId="2" borderId="0" xfId="0" applyFont="1" applyFill="1"/>
    <xf numFmtId="0" fontId="1" fillId="2" borderId="0" xfId="0" applyFont="1" applyFill="1" applyBorder="1"/>
    <xf numFmtId="0" fontId="0" fillId="2" borderId="0" xfId="0" applyFill="1"/>
    <xf numFmtId="166" fontId="1" fillId="2" borderId="0" xfId="1" applyNumberFormat="1" applyFont="1" applyFill="1" applyBorder="1"/>
    <xf numFmtId="165" fontId="4" fillId="3" borderId="0" xfId="0" applyNumberFormat="1" applyFont="1" applyFill="1" applyBorder="1" applyAlignment="1">
      <alignment horizontal="center"/>
    </xf>
    <xf numFmtId="165" fontId="2" fillId="3" borderId="0" xfId="0" applyNumberFormat="1" applyFont="1" applyFill="1" applyBorder="1" applyAlignment="1">
      <alignment horizontal="center"/>
    </xf>
    <xf numFmtId="165" fontId="4" fillId="3" borderId="0" xfId="0" applyNumberFormat="1" applyFont="1" applyFill="1" applyBorder="1" applyProtection="1">
      <protection hidden="1"/>
    </xf>
    <xf numFmtId="165" fontId="1" fillId="3" borderId="0" xfId="0" applyNumberFormat="1" applyFont="1" applyFill="1" applyBorder="1" applyProtection="1">
      <protection hidden="1"/>
    </xf>
    <xf numFmtId="165" fontId="4" fillId="3" borderId="4" xfId="0" applyNumberFormat="1" applyFont="1" applyFill="1" applyBorder="1" applyProtection="1">
      <protection hidden="1"/>
    </xf>
    <xf numFmtId="165" fontId="9" fillId="3" borderId="0" xfId="0" applyNumberFormat="1" applyFont="1" applyFill="1" applyProtection="1">
      <protection hidden="1"/>
    </xf>
    <xf numFmtId="165" fontId="9" fillId="3" borderId="0" xfId="0" applyNumberFormat="1" applyFont="1" applyFill="1" applyBorder="1" applyProtection="1">
      <protection hidden="1"/>
    </xf>
    <xf numFmtId="165" fontId="9" fillId="3" borderId="0" xfId="0" applyNumberFormat="1" applyFont="1" applyFill="1" applyBorder="1" applyAlignment="1">
      <alignment horizontal="right"/>
    </xf>
    <xf numFmtId="165" fontId="9" fillId="3" borderId="0" xfId="0" applyNumberFormat="1" applyFont="1" applyFill="1" applyAlignment="1">
      <alignment horizontal="right"/>
    </xf>
    <xf numFmtId="0" fontId="0" fillId="3" borderId="3" xfId="0" applyFill="1" applyBorder="1"/>
    <xf numFmtId="165" fontId="9" fillId="3" borderId="3" xfId="0" applyNumberFormat="1" applyFont="1" applyFill="1" applyBorder="1" applyProtection="1">
      <protection hidden="1"/>
    </xf>
    <xf numFmtId="165" fontId="0" fillId="3" borderId="0" xfId="0" applyNumberFormat="1" applyFill="1" applyProtection="1">
      <protection hidden="1"/>
    </xf>
    <xf numFmtId="165" fontId="3" fillId="2" borderId="0" xfId="0" applyNumberFormat="1" applyFont="1" applyFill="1" applyBorder="1" applyProtection="1"/>
    <xf numFmtId="166" fontId="3" fillId="2" borderId="0" xfId="1" applyNumberFormat="1" applyFont="1" applyFill="1" applyBorder="1"/>
    <xf numFmtId="0" fontId="3" fillId="2" borderId="0" xfId="0" applyFont="1" applyFill="1" applyBorder="1" applyAlignment="1" applyProtection="1">
      <alignment horizontal="right"/>
      <protection hidden="1"/>
    </xf>
    <xf numFmtId="0" fontId="1" fillId="2" borderId="0" xfId="0" applyFont="1" applyFill="1" applyBorder="1" applyAlignment="1" applyProtection="1">
      <alignment horizontal="right"/>
      <protection hidden="1"/>
    </xf>
    <xf numFmtId="0" fontId="4" fillId="2" borderId="0" xfId="0" applyFont="1" applyFill="1" applyBorder="1" applyAlignment="1" applyProtection="1">
      <alignment horizontal="right"/>
      <protection hidden="1"/>
    </xf>
    <xf numFmtId="1" fontId="3" fillId="2" borderId="0" xfId="0" applyNumberFormat="1" applyFont="1" applyFill="1" applyBorder="1" applyProtection="1"/>
    <xf numFmtId="1" fontId="3" fillId="2" borderId="0" xfId="0" applyNumberFormat="1" applyFont="1" applyFill="1" applyBorder="1" applyAlignment="1" applyProtection="1">
      <alignment horizontal="right"/>
      <protection hidden="1"/>
    </xf>
    <xf numFmtId="1" fontId="1" fillId="2" borderId="0" xfId="0" applyNumberFormat="1" applyFont="1" applyFill="1" applyBorder="1" applyAlignment="1" applyProtection="1">
      <alignment horizontal="right"/>
      <protection hidden="1"/>
    </xf>
    <xf numFmtId="0" fontId="3" fillId="2" borderId="0" xfId="0" applyFont="1" applyFill="1" applyProtection="1">
      <protection hidden="1"/>
    </xf>
    <xf numFmtId="9" fontId="1" fillId="2" borderId="0" xfId="5" applyFont="1" applyFill="1" applyBorder="1" applyProtection="1">
      <protection hidden="1"/>
    </xf>
    <xf numFmtId="0" fontId="38" fillId="2" borderId="0" xfId="0" applyFont="1" applyFill="1" applyBorder="1" applyProtection="1">
      <protection hidden="1"/>
    </xf>
    <xf numFmtId="0" fontId="41" fillId="0" borderId="0" xfId="0" applyFont="1" applyProtection="1">
      <protection hidden="1"/>
    </xf>
    <xf numFmtId="0" fontId="42" fillId="0" borderId="0" xfId="0" applyFont="1" applyBorder="1" applyProtection="1">
      <protection hidden="1"/>
    </xf>
    <xf numFmtId="0" fontId="0" fillId="0" borderId="0" xfId="0" quotePrefix="1"/>
    <xf numFmtId="0" fontId="33" fillId="0" borderId="0" xfId="0" applyFont="1"/>
    <xf numFmtId="0" fontId="33" fillId="4" borderId="0" xfId="0" applyFont="1" applyFill="1" applyAlignment="1">
      <alignment horizontal="center"/>
    </xf>
    <xf numFmtId="0" fontId="43" fillId="0" borderId="0" xfId="0" applyFont="1"/>
    <xf numFmtId="0" fontId="33" fillId="0" borderId="3" xfId="0" applyFont="1" applyBorder="1"/>
    <xf numFmtId="0" fontId="33" fillId="4" borderId="0" xfId="0" applyFont="1" applyFill="1"/>
    <xf numFmtId="0" fontId="44" fillId="2" borderId="0" xfId="0" applyFont="1" applyFill="1"/>
    <xf numFmtId="0" fontId="45" fillId="0" borderId="3" xfId="0" applyFont="1" applyBorder="1"/>
    <xf numFmtId="0" fontId="45" fillId="0" borderId="4" xfId="0" applyFont="1" applyBorder="1"/>
    <xf numFmtId="0" fontId="44" fillId="2" borderId="0" xfId="0" applyFont="1" applyFill="1" applyBorder="1"/>
    <xf numFmtId="0" fontId="33" fillId="0" borderId="0" xfId="0" applyFont="1" applyBorder="1"/>
    <xf numFmtId="0" fontId="33" fillId="4" borderId="0" xfId="0" applyFont="1" applyFill="1" applyBorder="1"/>
    <xf numFmtId="0" fontId="45" fillId="0" borderId="0" xfId="0" applyFont="1" applyBorder="1"/>
    <xf numFmtId="0" fontId="47" fillId="4" borderId="0" xfId="0" applyFont="1" applyFill="1" applyAlignment="1">
      <alignment horizontal="center"/>
    </xf>
    <xf numFmtId="0" fontId="47" fillId="0" borderId="0" xfId="0" applyFont="1" applyAlignment="1">
      <alignment horizontal="center"/>
    </xf>
    <xf numFmtId="0" fontId="46" fillId="0" borderId="3" xfId="0" applyFont="1" applyBorder="1"/>
    <xf numFmtId="166" fontId="4" fillId="0" borderId="0" xfId="1" applyNumberFormat="1" applyFont="1" applyFill="1" applyBorder="1" applyProtection="1">
      <protection hidden="1"/>
    </xf>
    <xf numFmtId="0" fontId="45" fillId="2" borderId="3" xfId="0" applyFont="1" applyFill="1" applyBorder="1"/>
    <xf numFmtId="0" fontId="48" fillId="2" borderId="3" xfId="0" applyFont="1" applyFill="1" applyBorder="1"/>
    <xf numFmtId="0" fontId="29" fillId="3" borderId="0" xfId="0" applyFont="1" applyFill="1" applyAlignment="1">
      <alignment horizontal="center"/>
    </xf>
    <xf numFmtId="0" fontId="52" fillId="0" borderId="0" xfId="0" applyFont="1" applyProtection="1">
      <protection locked="0"/>
    </xf>
    <xf numFmtId="0" fontId="54" fillId="0" borderId="0" xfId="0" applyFont="1" applyAlignment="1">
      <alignment horizontal="right"/>
    </xf>
    <xf numFmtId="0" fontId="33" fillId="0" borderId="3" xfId="0" applyFont="1" applyBorder="1" applyProtection="1">
      <protection locked="0"/>
    </xf>
    <xf numFmtId="0" fontId="44" fillId="2" borderId="3" xfId="0" applyFont="1" applyFill="1" applyBorder="1"/>
    <xf numFmtId="0" fontId="43" fillId="0" borderId="0" xfId="0" applyFont="1" applyProtection="1">
      <protection locked="0"/>
    </xf>
    <xf numFmtId="0" fontId="55" fillId="2" borderId="0" xfId="0" applyFont="1" applyFill="1" applyProtection="1"/>
    <xf numFmtId="166" fontId="55" fillId="2" borderId="0" xfId="1" applyNumberFormat="1" applyFont="1" applyFill="1" applyProtection="1"/>
    <xf numFmtId="0" fontId="5" fillId="0" borderId="0" xfId="0" applyFont="1" applyProtection="1">
      <protection hidden="1"/>
    </xf>
    <xf numFmtId="166" fontId="5" fillId="0" borderId="0" xfId="1" applyNumberFormat="1" applyFont="1" applyFill="1" applyBorder="1" applyProtection="1">
      <protection hidden="1"/>
    </xf>
    <xf numFmtId="0" fontId="33" fillId="0" borderId="0" xfId="0" applyFont="1" applyAlignment="1">
      <alignment horizontal="right"/>
    </xf>
    <xf numFmtId="0" fontId="58" fillId="0" borderId="0" xfId="0" applyFont="1" applyAlignment="1">
      <alignment horizontal="right"/>
    </xf>
    <xf numFmtId="0" fontId="33" fillId="0" borderId="0" xfId="0" applyFont="1" applyAlignment="1">
      <alignment horizontal="left"/>
    </xf>
    <xf numFmtId="0" fontId="47" fillId="0" borderId="0" xfId="0" applyFont="1" applyFill="1" applyAlignment="1">
      <alignment horizontal="left"/>
    </xf>
    <xf numFmtId="0" fontId="59" fillId="0" borderId="0" xfId="0" applyFont="1"/>
    <xf numFmtId="43" fontId="4" fillId="3" borderId="0" xfId="1" applyFont="1" applyFill="1" applyBorder="1" applyProtection="1">
      <protection hidden="1"/>
    </xf>
    <xf numFmtId="43" fontId="4" fillId="3" borderId="3" xfId="1" applyFont="1" applyFill="1" applyBorder="1" applyProtection="1">
      <protection hidden="1"/>
    </xf>
    <xf numFmtId="43" fontId="4" fillId="3" borderId="4" xfId="1" applyFont="1" applyFill="1" applyBorder="1" applyProtection="1">
      <protection hidden="1"/>
    </xf>
    <xf numFmtId="2" fontId="0" fillId="3" borderId="0" xfId="0" applyNumberFormat="1" applyFill="1" applyProtection="1">
      <protection hidden="1"/>
    </xf>
    <xf numFmtId="168" fontId="0" fillId="0" borderId="0" xfId="5" applyNumberFormat="1" applyFont="1" applyBorder="1" applyProtection="1">
      <protection hidden="1"/>
    </xf>
    <xf numFmtId="168" fontId="0" fillId="0" borderId="3" xfId="5" applyNumberFormat="1" applyFont="1" applyBorder="1" applyProtection="1">
      <protection hidden="1"/>
    </xf>
    <xf numFmtId="168" fontId="1" fillId="0" borderId="0" xfId="5" applyNumberFormat="1" applyFont="1" applyBorder="1" applyProtection="1">
      <protection hidden="1"/>
    </xf>
    <xf numFmtId="168" fontId="1" fillId="2" borderId="0" xfId="5" applyNumberFormat="1" applyFont="1" applyFill="1" applyBorder="1" applyProtection="1">
      <protection hidden="1"/>
    </xf>
    <xf numFmtId="168" fontId="0" fillId="0" borderId="4" xfId="5" applyNumberFormat="1" applyFont="1" applyBorder="1" applyProtection="1">
      <protection hidden="1"/>
    </xf>
    <xf numFmtId="0" fontId="43" fillId="0" borderId="0" xfId="0" applyFont="1" applyProtection="1"/>
    <xf numFmtId="0" fontId="33" fillId="0" borderId="0" xfId="0" applyFont="1" applyProtection="1"/>
    <xf numFmtId="0" fontId="50" fillId="0" borderId="3" xfId="0" applyFont="1" applyBorder="1" applyProtection="1">
      <protection locked="0"/>
    </xf>
    <xf numFmtId="0" fontId="50" fillId="4" borderId="3" xfId="0" applyFont="1" applyFill="1" applyBorder="1" applyProtection="1">
      <protection locked="0"/>
    </xf>
    <xf numFmtId="0" fontId="47" fillId="0" borderId="3" xfId="0" applyFont="1" applyBorder="1" applyProtection="1">
      <protection locked="0"/>
    </xf>
    <xf numFmtId="0" fontId="47" fillId="4" borderId="3" xfId="0" applyFont="1" applyFill="1" applyBorder="1" applyProtection="1">
      <protection locked="0"/>
    </xf>
    <xf numFmtId="0" fontId="47" fillId="0" borderId="4" xfId="0" applyFont="1" applyBorder="1" applyProtection="1">
      <protection locked="0"/>
    </xf>
    <xf numFmtId="0" fontId="47" fillId="4" borderId="4" xfId="0" applyFont="1" applyFill="1" applyBorder="1" applyProtection="1">
      <protection locked="0"/>
    </xf>
    <xf numFmtId="0" fontId="49" fillId="0" borderId="3" xfId="0" applyFont="1" applyBorder="1" applyProtection="1">
      <protection locked="0"/>
    </xf>
    <xf numFmtId="0" fontId="33" fillId="0" borderId="4" xfId="0" applyFont="1" applyBorder="1" applyProtection="1">
      <protection locked="0"/>
    </xf>
    <xf numFmtId="0" fontId="47" fillId="0" borderId="3" xfId="0" applyFont="1" applyFill="1" applyBorder="1" applyProtection="1">
      <protection locked="0"/>
    </xf>
    <xf numFmtId="0" fontId="45" fillId="0" borderId="3" xfId="0" applyFont="1" applyBorder="1" applyProtection="1">
      <protection locked="0"/>
    </xf>
    <xf numFmtId="0" fontId="45" fillId="0" borderId="4" xfId="0" applyFont="1" applyBorder="1" applyProtection="1">
      <protection locked="0"/>
    </xf>
    <xf numFmtId="0" fontId="47" fillId="4" borderId="5" xfId="0" applyFont="1" applyFill="1" applyBorder="1" applyProtection="1">
      <protection locked="0"/>
    </xf>
    <xf numFmtId="0" fontId="47" fillId="0" borderId="5" xfId="0" applyFont="1" applyBorder="1" applyProtection="1">
      <protection locked="0"/>
    </xf>
    <xf numFmtId="0" fontId="33" fillId="3" borderId="0" xfId="0" applyFont="1" applyFill="1" applyAlignment="1" applyProtection="1">
      <alignment horizontal="center"/>
    </xf>
    <xf numFmtId="0" fontId="61" fillId="0" borderId="0" xfId="0" applyFont="1" applyProtection="1">
      <protection locked="0"/>
    </xf>
    <xf numFmtId="0" fontId="62" fillId="0" borderId="0" xfId="0" applyFont="1" applyBorder="1" applyAlignment="1" applyProtection="1">
      <alignment horizontal="left"/>
      <protection locked="0"/>
    </xf>
    <xf numFmtId="0" fontId="63" fillId="0" borderId="0" xfId="0" applyFont="1" applyFill="1" applyProtection="1">
      <protection locked="0" hidden="1"/>
    </xf>
    <xf numFmtId="0" fontId="63" fillId="0" borderId="3" xfId="0" applyFont="1" applyFill="1" applyBorder="1" applyProtection="1">
      <protection locked="0" hidden="1"/>
    </xf>
    <xf numFmtId="168" fontId="44" fillId="4" borderId="0" xfId="5" applyNumberFormat="1" applyFont="1" applyFill="1" applyBorder="1" applyProtection="1">
      <protection hidden="1"/>
    </xf>
    <xf numFmtId="168" fontId="56" fillId="4" borderId="0" xfId="5" applyNumberFormat="1" applyFont="1" applyFill="1" applyBorder="1" applyProtection="1">
      <protection hidden="1"/>
    </xf>
    <xf numFmtId="168" fontId="49" fillId="4" borderId="0" xfId="5" applyNumberFormat="1" applyFont="1" applyFill="1" applyBorder="1" applyAlignment="1" applyProtection="1">
      <alignment horizontal="right"/>
      <protection hidden="1"/>
    </xf>
    <xf numFmtId="168" fontId="56" fillId="4" borderId="0" xfId="5" applyNumberFormat="1" applyFont="1" applyFill="1" applyBorder="1" applyAlignment="1" applyProtection="1">
      <alignment horizontal="right"/>
      <protection hidden="1"/>
    </xf>
    <xf numFmtId="9" fontId="56" fillId="2" borderId="0" xfId="5" applyFont="1" applyFill="1" applyBorder="1" applyProtection="1">
      <protection hidden="1"/>
    </xf>
    <xf numFmtId="168" fontId="56" fillId="2" borderId="0" xfId="5" applyNumberFormat="1" applyFont="1" applyFill="1" applyBorder="1" applyProtection="1">
      <protection hidden="1"/>
    </xf>
    <xf numFmtId="168" fontId="56" fillId="2" borderId="0" xfId="5" applyNumberFormat="1" applyFont="1" applyFill="1" applyBorder="1" applyAlignment="1" applyProtection="1">
      <alignment horizontal="right"/>
      <protection hidden="1"/>
    </xf>
    <xf numFmtId="9" fontId="56" fillId="2" borderId="0" xfId="5" applyNumberFormat="1" applyFont="1" applyFill="1" applyBorder="1" applyAlignment="1" applyProtection="1">
      <alignment horizontal="right"/>
      <protection hidden="1"/>
    </xf>
    <xf numFmtId="0" fontId="33" fillId="0" borderId="0" xfId="0" applyFont="1" applyFill="1" applyProtection="1">
      <protection hidden="1"/>
    </xf>
    <xf numFmtId="0" fontId="64" fillId="0" borderId="0" xfId="0" applyFont="1" applyAlignment="1" applyProtection="1">
      <alignment horizontal="center"/>
      <protection hidden="1"/>
    </xf>
    <xf numFmtId="0" fontId="65" fillId="0" borderId="0" xfId="0" applyFont="1" applyProtection="1">
      <protection locked="0"/>
    </xf>
    <xf numFmtId="0" fontId="20" fillId="0" borderId="6" xfId="0" applyFont="1" applyFill="1" applyBorder="1" applyProtection="1">
      <protection hidden="1"/>
    </xf>
    <xf numFmtId="0" fontId="19" fillId="0" borderId="7" xfId="0" applyFont="1" applyFill="1" applyBorder="1" applyProtection="1">
      <protection hidden="1"/>
    </xf>
    <xf numFmtId="168" fontId="20" fillId="0" borderId="8" xfId="0" quotePrefix="1" applyNumberFormat="1" applyFont="1" applyFill="1" applyBorder="1" applyAlignment="1" applyProtection="1">
      <alignment horizontal="center"/>
      <protection hidden="1"/>
    </xf>
    <xf numFmtId="0" fontId="19" fillId="0" borderId="9" xfId="0" applyFont="1" applyFill="1" applyBorder="1" applyProtection="1">
      <protection hidden="1"/>
    </xf>
    <xf numFmtId="168" fontId="19" fillId="0" borderId="8" xfId="5" applyNumberFormat="1" applyFont="1" applyFill="1" applyBorder="1" applyProtection="1">
      <protection hidden="1"/>
    </xf>
    <xf numFmtId="0" fontId="19" fillId="0" borderId="9" xfId="0" applyFont="1" applyFill="1" applyBorder="1" applyAlignment="1" applyProtection="1">
      <alignment horizontal="center"/>
      <protection hidden="1"/>
    </xf>
    <xf numFmtId="9" fontId="22" fillId="0" borderId="10" xfId="0" applyNumberFormat="1" applyFont="1" applyFill="1" applyBorder="1" applyProtection="1">
      <protection hidden="1"/>
    </xf>
    <xf numFmtId="0" fontId="19" fillId="0" borderId="11" xfId="0" applyFont="1" applyFill="1" applyBorder="1" applyAlignment="1" applyProtection="1">
      <alignment horizontal="center"/>
      <protection hidden="1"/>
    </xf>
    <xf numFmtId="0" fontId="19"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21" fillId="3" borderId="0" xfId="0" applyFont="1" applyFill="1" applyBorder="1" applyProtection="1">
      <protection hidden="1"/>
    </xf>
    <xf numFmtId="0" fontId="30" fillId="3" borderId="0" xfId="0" applyFont="1" applyFill="1" applyProtection="1">
      <protection hidden="1"/>
    </xf>
    <xf numFmtId="0" fontId="30" fillId="3" borderId="0" xfId="0" applyFont="1" applyFill="1" applyAlignment="1" applyProtection="1">
      <alignment horizontal="left"/>
      <protection hidden="1"/>
    </xf>
    <xf numFmtId="0" fontId="19" fillId="3" borderId="0" xfId="0" applyFont="1" applyFill="1" applyBorder="1" applyProtection="1">
      <protection hidden="1"/>
    </xf>
    <xf numFmtId="0" fontId="19" fillId="3" borderId="3" xfId="0" applyFont="1" applyFill="1" applyBorder="1" applyProtection="1">
      <protection hidden="1"/>
    </xf>
    <xf numFmtId="0" fontId="19" fillId="3" borderId="12" xfId="0" applyFont="1" applyFill="1" applyBorder="1" applyProtection="1">
      <protection hidden="1"/>
    </xf>
    <xf numFmtId="0" fontId="19" fillId="3" borderId="0" xfId="0" applyFont="1" applyFill="1" applyBorder="1" applyAlignment="1" applyProtection="1">
      <alignment horizontal="center"/>
      <protection hidden="1"/>
    </xf>
    <xf numFmtId="0" fontId="19" fillId="3" borderId="13" xfId="0" applyFont="1" applyFill="1" applyBorder="1" applyProtection="1">
      <protection hidden="1"/>
    </xf>
    <xf numFmtId="0" fontId="19" fillId="3" borderId="5" xfId="0" applyFont="1" applyFill="1" applyBorder="1" applyProtection="1">
      <protection hidden="1"/>
    </xf>
    <xf numFmtId="0" fontId="19" fillId="3" borderId="3" xfId="0" applyFont="1" applyFill="1" applyBorder="1" applyAlignment="1" applyProtection="1">
      <alignment horizontal="center"/>
      <protection hidden="1"/>
    </xf>
    <xf numFmtId="0" fontId="19" fillId="3" borderId="0" xfId="0" applyFont="1" applyFill="1" applyAlignment="1" applyProtection="1">
      <alignment horizontal="center"/>
      <protection hidden="1"/>
    </xf>
    <xf numFmtId="2" fontId="20" fillId="0" borderId="6" xfId="0" applyNumberFormat="1" applyFont="1" applyFill="1" applyBorder="1" applyProtection="1">
      <protection hidden="1"/>
    </xf>
    <xf numFmtId="0" fontId="23" fillId="0" borderId="6" xfId="0" applyFont="1" applyFill="1" applyBorder="1" applyProtection="1">
      <protection hidden="1"/>
    </xf>
    <xf numFmtId="9" fontId="19" fillId="0" borderId="8" xfId="5" applyFont="1" applyFill="1" applyBorder="1" applyProtection="1">
      <protection hidden="1"/>
    </xf>
    <xf numFmtId="2" fontId="20" fillId="0" borderId="8" xfId="0" applyNumberFormat="1" applyFont="1" applyFill="1" applyBorder="1" applyAlignment="1" applyProtection="1">
      <alignment horizontal="center"/>
      <protection hidden="1"/>
    </xf>
    <xf numFmtId="2" fontId="19" fillId="0" borderId="8" xfId="0" applyNumberFormat="1" applyFont="1" applyFill="1" applyBorder="1" applyProtection="1">
      <protection hidden="1"/>
    </xf>
    <xf numFmtId="168" fontId="20" fillId="0" borderId="8" xfId="0" applyNumberFormat="1" applyFont="1" applyFill="1" applyBorder="1" applyAlignment="1" applyProtection="1">
      <alignment horizontal="center"/>
      <protection hidden="1"/>
    </xf>
    <xf numFmtId="0" fontId="30" fillId="0" borderId="6" xfId="0" applyFont="1" applyFill="1" applyBorder="1" applyProtection="1">
      <protection hidden="1"/>
    </xf>
    <xf numFmtId="168" fontId="30" fillId="0" borderId="8" xfId="5" applyNumberFormat="1" applyFont="1" applyFill="1" applyBorder="1" applyAlignment="1" applyProtection="1">
      <alignment horizontal="center"/>
      <protection hidden="1"/>
    </xf>
    <xf numFmtId="0" fontId="19" fillId="0" borderId="8" xfId="0" applyFont="1" applyFill="1" applyBorder="1" applyProtection="1">
      <protection hidden="1"/>
    </xf>
    <xf numFmtId="9" fontId="20" fillId="0" borderId="8" xfId="5" applyFont="1" applyFill="1" applyBorder="1" applyAlignment="1" applyProtection="1">
      <alignment horizontal="center"/>
      <protection hidden="1"/>
    </xf>
    <xf numFmtId="168" fontId="20" fillId="0" borderId="8" xfId="5" applyNumberFormat="1" applyFont="1" applyFill="1" applyBorder="1" applyAlignment="1" applyProtection="1">
      <alignment horizontal="center"/>
      <protection hidden="1"/>
    </xf>
    <xf numFmtId="9" fontId="37" fillId="0" borderId="8" xfId="0" applyNumberFormat="1" applyFont="1" applyFill="1" applyBorder="1" applyProtection="1">
      <protection hidden="1"/>
    </xf>
    <xf numFmtId="0" fontId="22" fillId="0" borderId="8" xfId="0" applyFont="1" applyFill="1" applyBorder="1" applyProtection="1">
      <protection hidden="1"/>
    </xf>
    <xf numFmtId="0" fontId="19" fillId="3" borderId="0" xfId="0" applyFont="1" applyFill="1"/>
    <xf numFmtId="0" fontId="20" fillId="3" borderId="0" xfId="0" applyFont="1" applyFill="1" applyBorder="1" applyProtection="1">
      <protection hidden="1"/>
    </xf>
    <xf numFmtId="0" fontId="24" fillId="3" borderId="0" xfId="0" applyFont="1" applyFill="1" applyProtection="1">
      <protection hidden="1"/>
    </xf>
    <xf numFmtId="9" fontId="20" fillId="3" borderId="0" xfId="0" applyNumberFormat="1" applyFont="1" applyFill="1" applyBorder="1" applyAlignment="1" applyProtection="1">
      <alignment horizontal="center"/>
      <protection hidden="1"/>
    </xf>
    <xf numFmtId="0" fontId="25" fillId="3" borderId="0" xfId="0" applyFont="1" applyFill="1" applyBorder="1" applyProtection="1">
      <protection hidden="1"/>
    </xf>
    <xf numFmtId="9" fontId="19" fillId="3" borderId="0" xfId="0" applyNumberFormat="1" applyFont="1" applyFill="1" applyBorder="1" applyProtection="1">
      <protection hidden="1"/>
    </xf>
    <xf numFmtId="0" fontId="24" fillId="3" borderId="0" xfId="0" applyFont="1" applyFill="1" applyBorder="1" applyProtection="1">
      <protection hidden="1"/>
    </xf>
    <xf numFmtId="0" fontId="0" fillId="3" borderId="0" xfId="0" applyFill="1"/>
    <xf numFmtId="0" fontId="62" fillId="4" borderId="0" xfId="0" applyFont="1" applyFill="1" applyAlignment="1" applyProtection="1">
      <alignment horizontal="center"/>
      <protection locked="0"/>
    </xf>
    <xf numFmtId="0" fontId="62" fillId="0" borderId="0" xfId="0" applyFont="1" applyAlignment="1" applyProtection="1">
      <alignment horizontal="center"/>
      <protection locked="0"/>
    </xf>
    <xf numFmtId="0" fontId="66" fillId="0" borderId="0" xfId="0" applyFont="1" applyProtection="1">
      <protection locked="0"/>
    </xf>
    <xf numFmtId="0" fontId="67" fillId="0" borderId="0" xfId="0" applyFont="1" applyProtection="1">
      <protection locked="0"/>
    </xf>
    <xf numFmtId="0" fontId="68" fillId="0" borderId="3" xfId="0" applyFont="1" applyBorder="1" applyProtection="1">
      <protection locked="0"/>
    </xf>
    <xf numFmtId="0" fontId="67" fillId="0" borderId="3" xfId="0" applyFont="1" applyBorder="1" applyProtection="1">
      <protection locked="0"/>
    </xf>
    <xf numFmtId="0" fontId="67" fillId="0" borderId="4" xfId="0" applyFont="1" applyBorder="1" applyProtection="1">
      <protection locked="0"/>
    </xf>
    <xf numFmtId="0" fontId="67" fillId="0" borderId="3" xfId="0" applyFont="1" applyFill="1" applyBorder="1" applyProtection="1">
      <protection locked="0"/>
    </xf>
    <xf numFmtId="0" fontId="68" fillId="0" borderId="0" xfId="0" applyFont="1" applyBorder="1" applyAlignment="1" applyProtection="1">
      <alignment horizontal="left"/>
      <protection locked="0"/>
    </xf>
    <xf numFmtId="0" fontId="52" fillId="0" borderId="0" xfId="0" applyFont="1" applyProtection="1"/>
    <xf numFmtId="0" fontId="53" fillId="0" borderId="0" xfId="0" applyFont="1" applyProtection="1"/>
    <xf numFmtId="0" fontId="0" fillId="0" borderId="0" xfId="0" applyProtection="1"/>
    <xf numFmtId="0" fontId="32" fillId="0" borderId="0" xfId="0" applyFont="1" applyProtection="1"/>
    <xf numFmtId="0" fontId="46" fillId="0" borderId="0" xfId="0" applyFont="1" applyProtection="1"/>
    <xf numFmtId="0" fontId="64" fillId="0" borderId="0" xfId="0" applyFont="1" applyFill="1" applyAlignment="1" applyProtection="1">
      <alignment horizontal="center"/>
    </xf>
    <xf numFmtId="0" fontId="3" fillId="0" borderId="0" xfId="0" applyFont="1" applyProtection="1"/>
    <xf numFmtId="0" fontId="29" fillId="0" borderId="0" xfId="0" applyFont="1" applyProtection="1"/>
    <xf numFmtId="0" fontId="5" fillId="0" borderId="0" xfId="0" applyFont="1" applyProtection="1"/>
    <xf numFmtId="0" fontId="5" fillId="0" borderId="3" xfId="0" applyFont="1" applyBorder="1" applyProtection="1"/>
    <xf numFmtId="0" fontId="29" fillId="0" borderId="0" xfId="0" applyFont="1" applyFill="1" applyBorder="1" applyProtection="1"/>
    <xf numFmtId="0" fontId="29" fillId="0" borderId="4" xfId="0" applyFont="1" applyFill="1" applyBorder="1" applyProtection="1"/>
    <xf numFmtId="0" fontId="29" fillId="2" borderId="0" xfId="0" applyFont="1" applyFill="1" applyProtection="1"/>
    <xf numFmtId="0" fontId="46" fillId="0" borderId="3" xfId="0" applyFont="1" applyBorder="1" applyProtection="1"/>
    <xf numFmtId="0" fontId="29" fillId="0" borderId="0" xfId="0" applyFont="1" applyFill="1" applyProtection="1"/>
    <xf numFmtId="0" fontId="29" fillId="0" borderId="5" xfId="0" applyFont="1" applyFill="1" applyBorder="1" applyProtection="1"/>
    <xf numFmtId="0" fontId="46" fillId="0" borderId="5" xfId="0" applyFont="1" applyBorder="1" applyProtection="1"/>
    <xf numFmtId="0" fontId="29" fillId="2" borderId="4" xfId="0" applyFont="1" applyFill="1" applyBorder="1" applyProtection="1"/>
    <xf numFmtId="166" fontId="33" fillId="0" borderId="0" xfId="0" applyNumberFormat="1" applyFont="1" applyProtection="1"/>
    <xf numFmtId="166" fontId="33" fillId="0" borderId="3" xfId="0" applyNumberFormat="1" applyFont="1" applyBorder="1" applyProtection="1"/>
    <xf numFmtId="0" fontId="33" fillId="0" borderId="0" xfId="0" applyFont="1" applyBorder="1" applyProtection="1"/>
    <xf numFmtId="0" fontId="43" fillId="2" borderId="0" xfId="0" applyFont="1" applyFill="1" applyBorder="1" applyProtection="1"/>
    <xf numFmtId="0" fontId="43" fillId="0" borderId="0" xfId="0" applyFont="1" applyBorder="1" applyProtection="1"/>
    <xf numFmtId="0" fontId="33" fillId="0" borderId="4" xfId="0" applyFont="1" applyBorder="1" applyProtection="1"/>
    <xf numFmtId="166" fontId="33" fillId="0" borderId="4" xfId="0" applyNumberFormat="1" applyFont="1" applyBorder="1" applyProtection="1"/>
    <xf numFmtId="0" fontId="33" fillId="2" borderId="0" xfId="0" applyFont="1" applyFill="1" applyProtection="1"/>
    <xf numFmtId="0" fontId="33" fillId="0" borderId="3" xfId="0" applyFont="1" applyBorder="1" applyProtection="1"/>
    <xf numFmtId="0" fontId="19" fillId="0" borderId="0" xfId="0" applyFont="1" applyFill="1"/>
    <xf numFmtId="0" fontId="71" fillId="0" borderId="0" xfId="0" applyFont="1"/>
    <xf numFmtId="0" fontId="0" fillId="0" borderId="0" xfId="0" applyAlignment="1">
      <alignment wrapText="1"/>
    </xf>
    <xf numFmtId="0" fontId="19" fillId="0" borderId="0" xfId="0" applyFont="1" applyAlignment="1">
      <alignment wrapText="1"/>
    </xf>
    <xf numFmtId="0" fontId="40" fillId="0" borderId="0" xfId="0" applyFont="1" applyAlignment="1">
      <alignment wrapText="1"/>
    </xf>
    <xf numFmtId="0" fontId="70" fillId="0" borderId="0" xfId="0" applyFont="1" applyAlignment="1">
      <alignment wrapText="1"/>
    </xf>
    <xf numFmtId="0" fontId="46" fillId="0" borderId="0" xfId="0" applyFont="1" applyFill="1" applyBorder="1" applyProtection="1"/>
    <xf numFmtId="0" fontId="46" fillId="0" borderId="4" xfId="0" applyFont="1" applyBorder="1" applyProtection="1"/>
    <xf numFmtId="0" fontId="73" fillId="0" borderId="0" xfId="0" applyFont="1" applyBorder="1" applyAlignment="1" applyProtection="1">
      <alignment horizontal="left"/>
      <protection hidden="1"/>
    </xf>
    <xf numFmtId="168" fontId="44" fillId="4" borderId="3" xfId="5" applyNumberFormat="1" applyFont="1" applyFill="1" applyBorder="1" applyProtection="1">
      <protection hidden="1"/>
    </xf>
    <xf numFmtId="168" fontId="44" fillId="4" borderId="4" xfId="5" applyNumberFormat="1" applyFont="1" applyFill="1" applyBorder="1" applyProtection="1">
      <protection hidden="1"/>
    </xf>
    <xf numFmtId="9" fontId="44" fillId="0" borderId="0" xfId="5" applyFont="1" applyFill="1" applyBorder="1" applyProtection="1">
      <protection hidden="1"/>
    </xf>
    <xf numFmtId="168" fontId="49" fillId="4" borderId="3" xfId="5" applyNumberFormat="1" applyFont="1" applyFill="1" applyBorder="1" applyAlignment="1" applyProtection="1">
      <alignment horizontal="right"/>
      <protection hidden="1"/>
    </xf>
    <xf numFmtId="168" fontId="56" fillId="4" borderId="4" xfId="5" applyNumberFormat="1" applyFont="1" applyFill="1" applyBorder="1" applyAlignment="1" applyProtection="1">
      <alignment horizontal="right"/>
      <protection hidden="1"/>
    </xf>
    <xf numFmtId="9" fontId="5" fillId="0" borderId="0" xfId="5" applyFont="1" applyFill="1" applyProtection="1">
      <protection hidden="1"/>
    </xf>
    <xf numFmtId="168" fontId="56" fillId="4" borderId="5" xfId="5" applyNumberFormat="1" applyFont="1" applyFill="1" applyBorder="1" applyAlignment="1" applyProtection="1">
      <alignment horizontal="right"/>
      <protection hidden="1"/>
    </xf>
    <xf numFmtId="168" fontId="49" fillId="4" borderId="5" xfId="5" applyNumberFormat="1" applyFont="1" applyFill="1" applyBorder="1" applyAlignment="1" applyProtection="1">
      <alignment horizontal="right"/>
      <protection hidden="1"/>
    </xf>
    <xf numFmtId="168" fontId="56" fillId="2" borderId="4" xfId="5" applyNumberFormat="1" applyFont="1" applyFill="1" applyBorder="1" applyAlignment="1" applyProtection="1">
      <alignment horizontal="right"/>
      <protection hidden="1"/>
    </xf>
    <xf numFmtId="168" fontId="49" fillId="0" borderId="0" xfId="5" applyNumberFormat="1" applyFont="1" applyFill="1" applyBorder="1" applyAlignment="1" applyProtection="1">
      <alignment horizontal="right"/>
      <protection hidden="1"/>
    </xf>
    <xf numFmtId="9" fontId="74" fillId="3" borderId="0" xfId="5" applyFont="1" applyFill="1" applyBorder="1" applyProtection="1">
      <protection hidden="1"/>
    </xf>
    <xf numFmtId="0" fontId="55" fillId="0" borderId="0" xfId="0" applyFont="1" applyBorder="1" applyAlignment="1" applyProtection="1">
      <alignment horizontal="left"/>
      <protection locked="0"/>
    </xf>
    <xf numFmtId="0" fontId="51" fillId="0" borderId="0" xfId="0" applyFont="1" applyBorder="1" applyAlignment="1" applyProtection="1">
      <alignment horizontal="left"/>
      <protection locked="0"/>
    </xf>
    <xf numFmtId="0" fontId="75" fillId="0" borderId="3" xfId="0" applyFont="1" applyBorder="1" applyAlignment="1" applyProtection="1">
      <alignment horizontal="center"/>
      <protection locked="0"/>
    </xf>
    <xf numFmtId="0" fontId="76" fillId="0" borderId="0" xfId="0" applyFont="1" applyProtection="1">
      <protection hidden="1"/>
    </xf>
    <xf numFmtId="167" fontId="76" fillId="0" borderId="0" xfId="0" applyNumberFormat="1" applyFont="1" applyProtection="1">
      <protection hidden="1"/>
    </xf>
    <xf numFmtId="0" fontId="76" fillId="0" borderId="0" xfId="0" applyFont="1"/>
    <xf numFmtId="167" fontId="76" fillId="0" borderId="0" xfId="0" applyNumberFormat="1" applyFont="1" applyAlignment="1" applyProtection="1">
      <alignment horizontal="right"/>
      <protection hidden="1"/>
    </xf>
    <xf numFmtId="0" fontId="76" fillId="0" borderId="0" xfId="0" applyFont="1" applyAlignment="1" applyProtection="1">
      <alignment horizontal="right"/>
      <protection hidden="1"/>
    </xf>
    <xf numFmtId="0" fontId="77" fillId="3" borderId="0" xfId="0" applyFont="1" applyFill="1" applyBorder="1" applyProtection="1">
      <protection hidden="1"/>
    </xf>
    <xf numFmtId="0" fontId="78" fillId="3" borderId="0" xfId="0" applyFont="1" applyFill="1" applyProtection="1">
      <protection hidden="1"/>
    </xf>
    <xf numFmtId="9" fontId="76" fillId="0" borderId="0" xfId="5" applyFont="1" applyBorder="1" applyProtection="1">
      <protection hidden="1"/>
    </xf>
    <xf numFmtId="0" fontId="77" fillId="3" borderId="0" xfId="0" applyFont="1" applyFill="1" applyProtection="1">
      <protection hidden="1"/>
    </xf>
    <xf numFmtId="0" fontId="79" fillId="0" borderId="0" xfId="0" applyFont="1" applyProtection="1">
      <protection hidden="1"/>
    </xf>
    <xf numFmtId="0" fontId="80" fillId="3" borderId="0" xfId="0" applyFont="1" applyFill="1" applyBorder="1" applyProtection="1">
      <protection hidden="1"/>
    </xf>
    <xf numFmtId="9" fontId="79" fillId="0" borderId="0" xfId="5" applyFont="1" applyBorder="1" applyProtection="1">
      <protection hidden="1"/>
    </xf>
    <xf numFmtId="10" fontId="76" fillId="0" borderId="0" xfId="5" applyNumberFormat="1" applyFont="1" applyBorder="1" applyProtection="1">
      <protection hidden="1"/>
    </xf>
    <xf numFmtId="0" fontId="76" fillId="0" borderId="0" xfId="0" applyFont="1" applyBorder="1" applyProtection="1">
      <protection hidden="1"/>
    </xf>
    <xf numFmtId="0" fontId="76" fillId="0" borderId="3" xfId="0" applyFont="1" applyBorder="1" applyProtection="1">
      <protection hidden="1"/>
    </xf>
    <xf numFmtId="10" fontId="76" fillId="0" borderId="3" xfId="5" applyNumberFormat="1" applyFont="1" applyBorder="1" applyProtection="1">
      <protection hidden="1"/>
    </xf>
    <xf numFmtId="0" fontId="80" fillId="3" borderId="0" xfId="0" applyFont="1" applyFill="1" applyProtection="1">
      <protection hidden="1"/>
    </xf>
    <xf numFmtId="10" fontId="79" fillId="0" borderId="0" xfId="5" applyNumberFormat="1" applyFont="1" applyBorder="1" applyProtection="1">
      <protection hidden="1"/>
    </xf>
    <xf numFmtId="0" fontId="81" fillId="0" borderId="0" xfId="0" applyFont="1" applyProtection="1">
      <protection hidden="1"/>
    </xf>
    <xf numFmtId="9" fontId="78" fillId="0" borderId="0" xfId="5" applyFont="1" applyBorder="1" applyProtection="1">
      <protection hidden="1"/>
    </xf>
    <xf numFmtId="9" fontId="76" fillId="0" borderId="3" xfId="5" applyFont="1" applyBorder="1" applyProtection="1">
      <protection hidden="1"/>
    </xf>
    <xf numFmtId="0" fontId="79" fillId="0" borderId="4" xfId="0" applyFont="1" applyBorder="1" applyProtection="1">
      <protection hidden="1"/>
    </xf>
    <xf numFmtId="0" fontId="80" fillId="3" borderId="4" xfId="0" applyFont="1" applyFill="1" applyBorder="1" applyProtection="1">
      <protection hidden="1"/>
    </xf>
    <xf numFmtId="9" fontId="79" fillId="0" borderId="4" xfId="5" applyFont="1" applyBorder="1" applyProtection="1">
      <protection hidden="1"/>
    </xf>
    <xf numFmtId="0" fontId="76" fillId="0" borderId="0" xfId="0" applyFont="1" applyAlignment="1" applyProtection="1">
      <alignment horizontal="center"/>
      <protection hidden="1"/>
    </xf>
    <xf numFmtId="0" fontId="79" fillId="0" borderId="0" xfId="0" applyFont="1" applyAlignment="1" applyProtection="1">
      <alignment horizontal="right"/>
      <protection hidden="1"/>
    </xf>
    <xf numFmtId="0" fontId="76" fillId="0" borderId="3" xfId="0" applyFont="1" applyBorder="1" applyAlignment="1" applyProtection="1">
      <alignment horizontal="right"/>
      <protection hidden="1"/>
    </xf>
    <xf numFmtId="167" fontId="76" fillId="0" borderId="3" xfId="2" applyNumberFormat="1" applyFont="1" applyBorder="1" applyAlignment="1" applyProtection="1">
      <alignment horizontal="left"/>
      <protection hidden="1"/>
    </xf>
    <xf numFmtId="167" fontId="76" fillId="0" borderId="0" xfId="2" applyNumberFormat="1" applyFont="1" applyAlignment="1" applyProtection="1">
      <alignment horizontal="left"/>
      <protection hidden="1"/>
    </xf>
    <xf numFmtId="0" fontId="76" fillId="0" borderId="0" xfId="0" applyFont="1" applyBorder="1" applyAlignment="1" applyProtection="1">
      <alignment horizontal="right"/>
      <protection hidden="1"/>
    </xf>
    <xf numFmtId="167" fontId="76" fillId="0" borderId="0" xfId="2" applyNumberFormat="1" applyFont="1" applyBorder="1" applyAlignment="1" applyProtection="1">
      <alignment horizontal="left"/>
      <protection hidden="1"/>
    </xf>
    <xf numFmtId="0" fontId="76" fillId="2" borderId="0" xfId="0" applyFont="1" applyFill="1" applyAlignment="1" applyProtection="1">
      <alignment horizontal="right"/>
      <protection hidden="1"/>
    </xf>
    <xf numFmtId="167" fontId="76" fillId="2" borderId="0" xfId="2" applyNumberFormat="1" applyFont="1" applyFill="1" applyProtection="1">
      <protection hidden="1"/>
    </xf>
    <xf numFmtId="0" fontId="76" fillId="0" borderId="5" xfId="0" applyFont="1" applyBorder="1" applyProtection="1">
      <protection hidden="1"/>
    </xf>
    <xf numFmtId="168" fontId="76" fillId="0" borderId="0" xfId="5" applyNumberFormat="1" applyFont="1" applyProtection="1">
      <protection hidden="1"/>
    </xf>
    <xf numFmtId="2" fontId="76" fillId="0" borderId="0" xfId="0" applyNumberFormat="1" applyFont="1" applyProtection="1">
      <protection hidden="1"/>
    </xf>
    <xf numFmtId="9" fontId="76" fillId="0" borderId="0" xfId="5" applyNumberFormat="1" applyFont="1" applyProtection="1">
      <protection hidden="1"/>
    </xf>
    <xf numFmtId="164" fontId="76" fillId="0" borderId="0" xfId="0" applyNumberFormat="1" applyFont="1" applyProtection="1">
      <protection hidden="1"/>
    </xf>
    <xf numFmtId="166" fontId="76" fillId="0" borderId="0" xfId="1" applyNumberFormat="1" applyFont="1" applyProtection="1">
      <protection hidden="1"/>
    </xf>
    <xf numFmtId="16" fontId="76" fillId="0" borderId="0" xfId="0" applyNumberFormat="1" applyFont="1" applyProtection="1">
      <protection hidden="1"/>
    </xf>
    <xf numFmtId="167" fontId="76" fillId="0" borderId="0" xfId="0" applyNumberFormat="1" applyFont="1"/>
    <xf numFmtId="0" fontId="76" fillId="0" borderId="0" xfId="0" applyFont="1" applyFill="1" applyProtection="1">
      <protection hidden="1"/>
    </xf>
    <xf numFmtId="0" fontId="76" fillId="0" borderId="0" xfId="0" applyFont="1" applyFill="1" applyAlignment="1" applyProtection="1">
      <alignment horizontal="center"/>
      <protection hidden="1"/>
    </xf>
    <xf numFmtId="0" fontId="82" fillId="0" borderId="0" xfId="0" applyFont="1" applyProtection="1">
      <protection hidden="1"/>
    </xf>
    <xf numFmtId="0" fontId="83" fillId="0" borderId="0" xfId="0" applyFont="1"/>
    <xf numFmtId="0" fontId="84" fillId="0" borderId="0" xfId="0" applyFont="1"/>
    <xf numFmtId="0" fontId="85" fillId="0" borderId="0" xfId="0" applyFont="1"/>
    <xf numFmtId="0" fontId="84" fillId="0" borderId="0" xfId="0" applyFont="1" applyAlignment="1">
      <alignment horizontal="center"/>
    </xf>
    <xf numFmtId="0" fontId="86" fillId="0" borderId="0" xfId="0" applyFont="1" applyAlignment="1">
      <alignment horizontal="center"/>
    </xf>
    <xf numFmtId="0" fontId="87" fillId="0" borderId="0" xfId="0" applyFont="1"/>
    <xf numFmtId="0" fontId="88" fillId="0" borderId="0" xfId="0" applyFont="1"/>
    <xf numFmtId="0" fontId="89" fillId="0" borderId="0" xfId="0" applyFont="1"/>
    <xf numFmtId="0" fontId="90" fillId="0" borderId="0" xfId="0" applyFont="1"/>
    <xf numFmtId="9" fontId="91" fillId="0" borderId="0" xfId="5" applyFont="1" applyBorder="1" applyProtection="1">
      <protection hidden="1"/>
    </xf>
    <xf numFmtId="9" fontId="89" fillId="0" borderId="0" xfId="0" applyNumberFormat="1" applyFont="1"/>
    <xf numFmtId="9" fontId="89" fillId="0" borderId="0" xfId="5" applyFont="1" applyBorder="1" applyProtection="1">
      <protection hidden="1"/>
    </xf>
    <xf numFmtId="0" fontId="92" fillId="0" borderId="0" xfId="0" applyFont="1"/>
    <xf numFmtId="0" fontId="91" fillId="0" borderId="0" xfId="0" applyFont="1"/>
    <xf numFmtId="0" fontId="92" fillId="0" borderId="4" xfId="0" applyFont="1" applyBorder="1"/>
    <xf numFmtId="9" fontId="91" fillId="0" borderId="4" xfId="5" applyFont="1" applyBorder="1" applyProtection="1">
      <protection hidden="1"/>
    </xf>
    <xf numFmtId="9" fontId="89" fillId="0" borderId="4" xfId="0" applyNumberFormat="1" applyFont="1" applyBorder="1"/>
    <xf numFmtId="9" fontId="89" fillId="0" borderId="4" xfId="5" applyFont="1" applyBorder="1" applyProtection="1">
      <protection hidden="1"/>
    </xf>
    <xf numFmtId="0" fontId="92" fillId="0" borderId="3" xfId="0" applyFont="1" applyBorder="1"/>
    <xf numFmtId="9" fontId="91" fillId="0" borderId="3" xfId="5" applyFont="1" applyBorder="1" applyProtection="1">
      <protection hidden="1"/>
    </xf>
    <xf numFmtId="9" fontId="89" fillId="0" borderId="3" xfId="0" applyNumberFormat="1" applyFont="1" applyBorder="1"/>
    <xf numFmtId="0" fontId="93" fillId="0" borderId="0" xfId="0" applyFont="1"/>
    <xf numFmtId="0" fontId="80" fillId="0" borderId="0" xfId="0" applyFont="1"/>
    <xf numFmtId="0" fontId="90" fillId="0" borderId="0" xfId="0" applyFont="1" applyFill="1" applyBorder="1"/>
    <xf numFmtId="0" fontId="88" fillId="0" borderId="0" xfId="0" applyFont="1" applyFill="1" applyBorder="1"/>
    <xf numFmtId="0" fontId="90" fillId="0" borderId="0" xfId="0" applyFont="1" applyProtection="1">
      <protection locked="0"/>
    </xf>
    <xf numFmtId="0" fontId="92" fillId="0" borderId="0" xfId="0" applyFont="1" applyProtection="1">
      <protection locked="0"/>
    </xf>
    <xf numFmtId="0" fontId="92" fillId="0" borderId="0" xfId="0" applyFont="1" applyBorder="1" applyProtection="1">
      <protection locked="0"/>
    </xf>
    <xf numFmtId="0" fontId="90" fillId="0" borderId="0" xfId="0" applyFont="1" applyFill="1"/>
    <xf numFmtId="0" fontId="90" fillId="2" borderId="0" xfId="0" applyFont="1" applyFill="1"/>
    <xf numFmtId="0" fontId="88" fillId="0" borderId="0" xfId="0" applyFont="1" applyBorder="1"/>
    <xf numFmtId="2" fontId="76" fillId="0" borderId="0" xfId="0" applyNumberFormat="1" applyFont="1"/>
    <xf numFmtId="0" fontId="94" fillId="0" borderId="0" xfId="0" applyFont="1"/>
    <xf numFmtId="0" fontId="95" fillId="0" borderId="0" xfId="0" applyFont="1"/>
    <xf numFmtId="0" fontId="14" fillId="0" borderId="0" xfId="0" applyFont="1" applyProtection="1"/>
    <xf numFmtId="0" fontId="28" fillId="0" borderId="0" xfId="0" applyFont="1" applyProtection="1"/>
    <xf numFmtId="0" fontId="11" fillId="0" borderId="0" xfId="0" applyFont="1" applyFill="1" applyProtection="1"/>
    <xf numFmtId="0" fontId="11" fillId="0" borderId="0" xfId="0" applyFont="1" applyProtection="1"/>
    <xf numFmtId="0" fontId="9" fillId="0" borderId="0" xfId="0" applyFont="1" applyProtection="1"/>
    <xf numFmtId="0" fontId="8" fillId="0" borderId="0" xfId="0" applyFont="1" applyFill="1" applyProtection="1"/>
    <xf numFmtId="166" fontId="46" fillId="0" borderId="0" xfId="1" applyNumberFormat="1" applyFont="1" applyProtection="1"/>
    <xf numFmtId="166" fontId="46" fillId="0" borderId="3" xfId="1" applyNumberFormat="1" applyFont="1" applyBorder="1" applyProtection="1"/>
    <xf numFmtId="166" fontId="29" fillId="0" borderId="0" xfId="1" applyNumberFormat="1" applyFont="1" applyFill="1" applyBorder="1" applyProtection="1"/>
    <xf numFmtId="166" fontId="29" fillId="0" borderId="4" xfId="1" applyNumberFormat="1" applyFont="1" applyFill="1" applyBorder="1" applyProtection="1"/>
    <xf numFmtId="166" fontId="29" fillId="2" borderId="0" xfId="1" applyNumberFormat="1" applyFont="1" applyFill="1" applyProtection="1"/>
    <xf numFmtId="166" fontId="29" fillId="0" borderId="0" xfId="1" applyNumberFormat="1" applyFont="1" applyFill="1" applyProtection="1"/>
    <xf numFmtId="166" fontId="29" fillId="0" borderId="5" xfId="1" applyNumberFormat="1" applyFont="1" applyFill="1" applyBorder="1" applyProtection="1"/>
    <xf numFmtId="166" fontId="46" fillId="0" borderId="5" xfId="1" applyNumberFormat="1" applyFont="1" applyBorder="1" applyProtection="1"/>
    <xf numFmtId="166" fontId="29" fillId="2" borderId="4" xfId="1" applyNumberFormat="1" applyFont="1" applyFill="1" applyBorder="1" applyProtection="1"/>
    <xf numFmtId="9" fontId="16" fillId="0" borderId="0" xfId="5" applyFont="1" applyProtection="1"/>
    <xf numFmtId="9" fontId="57" fillId="0" borderId="0" xfId="5" applyFont="1" applyProtection="1"/>
    <xf numFmtId="9" fontId="0" fillId="0" borderId="0" xfId="5" applyFont="1" applyProtection="1"/>
    <xf numFmtId="0" fontId="69" fillId="0" borderId="0" xfId="0" applyFont="1" applyProtection="1"/>
    <xf numFmtId="166" fontId="43" fillId="2" borderId="0" xfId="1" applyNumberFormat="1" applyFont="1" applyFill="1" applyBorder="1" applyProtection="1"/>
    <xf numFmtId="166" fontId="43" fillId="0" borderId="0" xfId="1" applyNumberFormat="1" applyFont="1" applyBorder="1" applyProtection="1"/>
    <xf numFmtId="166" fontId="43" fillId="0" borderId="0" xfId="0" applyNumberFormat="1" applyFont="1" applyProtection="1"/>
    <xf numFmtId="0" fontId="53" fillId="0" borderId="0" xfId="0" applyFont="1"/>
    <xf numFmtId="0" fontId="97" fillId="0" borderId="0" xfId="0" applyFont="1" applyFill="1" applyAlignment="1" applyProtection="1">
      <alignment horizontal="center"/>
    </xf>
    <xf numFmtId="0" fontId="55" fillId="0" borderId="0" xfId="0" applyFont="1" applyProtection="1"/>
    <xf numFmtId="166" fontId="46" fillId="0" borderId="0" xfId="0" applyNumberFormat="1" applyFont="1" applyProtection="1"/>
    <xf numFmtId="168" fontId="46" fillId="4" borderId="0" xfId="5" applyNumberFormat="1" applyFont="1" applyFill="1" applyProtection="1"/>
    <xf numFmtId="166" fontId="46" fillId="0" borderId="3" xfId="0" applyNumberFormat="1" applyFont="1" applyBorder="1" applyProtection="1"/>
    <xf numFmtId="0" fontId="53" fillId="0" borderId="3" xfId="0" applyFont="1" applyBorder="1" applyProtection="1"/>
    <xf numFmtId="168" fontId="46" fillId="4" borderId="3" xfId="5" applyNumberFormat="1" applyFont="1" applyFill="1" applyBorder="1" applyProtection="1"/>
    <xf numFmtId="0" fontId="53" fillId="2" borderId="0" xfId="0" applyFont="1" applyFill="1" applyProtection="1"/>
    <xf numFmtId="0" fontId="46" fillId="0" borderId="0" xfId="0" applyFont="1" applyBorder="1" applyProtection="1"/>
    <xf numFmtId="0" fontId="55" fillId="2" borderId="0" xfId="0" applyFont="1" applyFill="1" applyBorder="1" applyProtection="1"/>
    <xf numFmtId="0" fontId="55" fillId="0" borderId="0" xfId="0" applyFont="1" applyBorder="1" applyProtection="1"/>
    <xf numFmtId="166" fontId="46" fillId="0" borderId="4" xfId="0" applyNumberFormat="1" applyFont="1" applyBorder="1" applyProtection="1"/>
    <xf numFmtId="0" fontId="53" fillId="0" borderId="4" xfId="0" applyFont="1" applyBorder="1" applyProtection="1"/>
    <xf numFmtId="168" fontId="46" fillId="4" borderId="4" xfId="5" applyNumberFormat="1" applyFont="1" applyFill="1" applyBorder="1" applyProtection="1"/>
    <xf numFmtId="0" fontId="46" fillId="2" borderId="0" xfId="0" applyFont="1" applyFill="1" applyProtection="1"/>
    <xf numFmtId="0" fontId="98" fillId="0" borderId="0" xfId="0" applyFont="1" applyProtection="1"/>
    <xf numFmtId="0" fontId="99" fillId="0" borderId="0" xfId="0" applyFont="1" applyProtection="1"/>
    <xf numFmtId="0" fontId="100" fillId="0" borderId="0" xfId="0" applyFont="1" applyProtection="1"/>
    <xf numFmtId="0" fontId="101" fillId="0" borderId="0" xfId="0" applyFont="1" applyProtection="1"/>
    <xf numFmtId="168" fontId="101" fillId="4" borderId="0" xfId="5" applyNumberFormat="1" applyFont="1" applyFill="1" applyProtection="1"/>
    <xf numFmtId="0" fontId="101" fillId="0" borderId="3" xfId="0" applyFont="1" applyBorder="1" applyProtection="1"/>
    <xf numFmtId="168" fontId="101" fillId="4" borderId="3" xfId="5" applyNumberFormat="1" applyFont="1" applyFill="1" applyBorder="1" applyProtection="1"/>
    <xf numFmtId="0" fontId="100" fillId="0" borderId="0" xfId="0" applyFont="1" applyFill="1" applyBorder="1" applyProtection="1"/>
    <xf numFmtId="168" fontId="100" fillId="4" borderId="0" xfId="5" applyNumberFormat="1" applyFont="1" applyFill="1" applyProtection="1"/>
    <xf numFmtId="0" fontId="100" fillId="0" borderId="4" xfId="0" applyFont="1" applyFill="1" applyBorder="1" applyProtection="1"/>
    <xf numFmtId="168" fontId="100" fillId="4" borderId="4" xfId="5" applyNumberFormat="1" applyFont="1" applyFill="1" applyBorder="1" applyProtection="1"/>
    <xf numFmtId="0" fontId="100" fillId="2" borderId="0" xfId="0" applyFont="1" applyFill="1" applyProtection="1"/>
    <xf numFmtId="168" fontId="100" fillId="2" borderId="0" xfId="5" applyNumberFormat="1" applyFont="1" applyFill="1" applyProtection="1"/>
    <xf numFmtId="0" fontId="100" fillId="0" borderId="0" xfId="0" applyFont="1" applyFill="1" applyProtection="1"/>
    <xf numFmtId="0" fontId="100" fillId="0" borderId="5" xfId="0" applyFont="1" applyFill="1" applyBorder="1" applyProtection="1"/>
    <xf numFmtId="0" fontId="53" fillId="0" borderId="5" xfId="0" applyFont="1" applyBorder="1" applyProtection="1"/>
    <xf numFmtId="168" fontId="100" fillId="4" borderId="5" xfId="5" applyNumberFormat="1" applyFont="1" applyFill="1" applyBorder="1" applyProtection="1"/>
    <xf numFmtId="168" fontId="101" fillId="4" borderId="5" xfId="5" applyNumberFormat="1" applyFont="1" applyFill="1" applyBorder="1" applyProtection="1"/>
    <xf numFmtId="0" fontId="100" fillId="2" borderId="4" xfId="0" applyFont="1" applyFill="1" applyBorder="1" applyProtection="1"/>
    <xf numFmtId="0" fontId="53" fillId="2" borderId="4" xfId="0" applyFont="1" applyFill="1" applyBorder="1" applyProtection="1"/>
    <xf numFmtId="168" fontId="100" fillId="2" borderId="4" xfId="5" applyNumberFormat="1" applyFont="1" applyFill="1" applyBorder="1" applyProtection="1"/>
    <xf numFmtId="0" fontId="49" fillId="0" borderId="0" xfId="0" applyFont="1" applyBorder="1" applyProtection="1">
      <protection locked="0"/>
    </xf>
    <xf numFmtId="0" fontId="51" fillId="0" borderId="0" xfId="0" applyFont="1" applyBorder="1" applyProtection="1">
      <protection locked="0"/>
    </xf>
    <xf numFmtId="0" fontId="46" fillId="0" borderId="3" xfId="0" applyFont="1" applyBorder="1" applyProtection="1">
      <protection locked="0"/>
    </xf>
    <xf numFmtId="9" fontId="50" fillId="4" borderId="0" xfId="5" applyFont="1" applyFill="1" applyBorder="1" applyProtection="1">
      <protection locked="0"/>
    </xf>
    <xf numFmtId="9" fontId="51" fillId="0" borderId="0" xfId="5" applyFont="1" applyBorder="1" applyProtection="1">
      <protection hidden="1"/>
    </xf>
    <xf numFmtId="9" fontId="51" fillId="4" borderId="0" xfId="5" applyFont="1" applyFill="1" applyBorder="1" applyProtection="1">
      <protection hidden="1"/>
    </xf>
    <xf numFmtId="0" fontId="18" fillId="0" borderId="3" xfId="0" applyFont="1" applyFill="1" applyBorder="1" applyProtection="1">
      <protection hidden="1"/>
    </xf>
    <xf numFmtId="0" fontId="34" fillId="0" borderId="4" xfId="0" applyFont="1" applyFill="1" applyBorder="1" applyProtection="1">
      <protection hidden="1"/>
    </xf>
    <xf numFmtId="0" fontId="102" fillId="0" borderId="0" xfId="0" applyFont="1"/>
    <xf numFmtId="9" fontId="35" fillId="0" borderId="0" xfId="5" applyFont="1" applyBorder="1" applyProtection="1">
      <protection hidden="1"/>
    </xf>
    <xf numFmtId="0" fontId="103" fillId="0" borderId="0" xfId="0" applyFont="1"/>
    <xf numFmtId="0" fontId="99" fillId="0" borderId="0" xfId="0" applyFont="1"/>
    <xf numFmtId="0" fontId="53" fillId="0" borderId="0" xfId="0" applyFont="1" applyAlignment="1">
      <alignment horizontal="center"/>
    </xf>
    <xf numFmtId="0" fontId="46" fillId="0" borderId="3" xfId="0" applyFont="1" applyBorder="1" applyAlignment="1" applyProtection="1">
      <alignment horizontal="right"/>
      <protection hidden="1"/>
    </xf>
    <xf numFmtId="0" fontId="46" fillId="4" borderId="3" xfId="0" applyFont="1" applyFill="1" applyBorder="1" applyAlignment="1" applyProtection="1">
      <alignment horizontal="right"/>
      <protection hidden="1"/>
    </xf>
    <xf numFmtId="0" fontId="46" fillId="3" borderId="0" xfId="0" applyFont="1" applyFill="1" applyBorder="1" applyAlignment="1" applyProtection="1">
      <alignment horizontal="right"/>
      <protection hidden="1"/>
    </xf>
    <xf numFmtId="0" fontId="46" fillId="3" borderId="0" xfId="0" applyFont="1" applyFill="1" applyAlignment="1" applyProtection="1">
      <alignment horizontal="center"/>
      <protection hidden="1"/>
    </xf>
    <xf numFmtId="0" fontId="51" fillId="3" borderId="3" xfId="0" applyFont="1" applyFill="1" applyBorder="1" applyProtection="1">
      <protection hidden="1"/>
    </xf>
    <xf numFmtId="0" fontId="51" fillId="3" borderId="4" xfId="0" applyFont="1" applyFill="1" applyBorder="1" applyProtection="1">
      <protection hidden="1"/>
    </xf>
    <xf numFmtId="0" fontId="51" fillId="2" borderId="0" xfId="0" applyFont="1" applyFill="1" applyBorder="1" applyProtection="1">
      <protection hidden="1"/>
    </xf>
    <xf numFmtId="0" fontId="46" fillId="3" borderId="0" xfId="0" applyFont="1" applyFill="1" applyProtection="1">
      <protection hidden="1"/>
    </xf>
    <xf numFmtId="0" fontId="51" fillId="3" borderId="0" xfId="0" applyFont="1" applyFill="1" applyBorder="1" applyProtection="1">
      <protection hidden="1"/>
    </xf>
    <xf numFmtId="0" fontId="46" fillId="3" borderId="0" xfId="0" applyFont="1" applyFill="1" applyBorder="1" applyProtection="1">
      <protection hidden="1"/>
    </xf>
    <xf numFmtId="0" fontId="51" fillId="2" borderId="3" xfId="0" applyFont="1" applyFill="1" applyBorder="1" applyProtection="1">
      <protection hidden="1"/>
    </xf>
    <xf numFmtId="0" fontId="51" fillId="3" borderId="5" xfId="0" applyFont="1" applyFill="1" applyBorder="1" applyProtection="1">
      <protection hidden="1"/>
    </xf>
    <xf numFmtId="0" fontId="46" fillId="3" borderId="4" xfId="0" applyFont="1" applyFill="1" applyBorder="1" applyProtection="1">
      <protection hidden="1"/>
    </xf>
    <xf numFmtId="0" fontId="33" fillId="0" borderId="0" xfId="0" applyFont="1" applyProtection="1">
      <protection hidden="1"/>
    </xf>
    <xf numFmtId="0" fontId="29" fillId="2" borderId="0" xfId="0" applyFont="1" applyFill="1" applyProtection="1">
      <protection hidden="1"/>
    </xf>
    <xf numFmtId="0" fontId="33" fillId="4" borderId="0" xfId="0" applyFont="1" applyFill="1" applyProtection="1">
      <protection hidden="1"/>
    </xf>
    <xf numFmtId="0" fontId="46" fillId="2" borderId="0" xfId="0" applyFont="1" applyFill="1" applyProtection="1">
      <protection hidden="1"/>
    </xf>
    <xf numFmtId="0" fontId="46" fillId="4" borderId="3" xfId="0" applyFont="1" applyFill="1" applyBorder="1" applyProtection="1">
      <protection hidden="1"/>
    </xf>
    <xf numFmtId="0" fontId="33" fillId="2" borderId="0" xfId="0" applyFont="1" applyFill="1" applyProtection="1">
      <protection hidden="1"/>
    </xf>
    <xf numFmtId="0" fontId="46" fillId="2" borderId="3" xfId="0" applyFont="1" applyFill="1" applyBorder="1" applyProtection="1">
      <protection hidden="1"/>
    </xf>
    <xf numFmtId="0" fontId="33" fillId="2" borderId="0" xfId="0" applyFont="1" applyFill="1" applyBorder="1" applyProtection="1">
      <protection hidden="1"/>
    </xf>
    <xf numFmtId="0" fontId="33" fillId="2" borderId="3" xfId="0" applyFont="1" applyFill="1" applyBorder="1" applyProtection="1">
      <protection hidden="1"/>
    </xf>
    <xf numFmtId="168" fontId="55" fillId="2" borderId="0" xfId="5" applyNumberFormat="1" applyFont="1" applyFill="1" applyProtection="1"/>
    <xf numFmtId="168" fontId="55" fillId="4" borderId="0" xfId="5" applyNumberFormat="1" applyFont="1" applyFill="1" applyProtection="1"/>
    <xf numFmtId="0" fontId="46" fillId="0" borderId="3" xfId="0" applyFont="1" applyFill="1" applyBorder="1" applyProtection="1"/>
    <xf numFmtId="0" fontId="46" fillId="0" borderId="4" xfId="0" applyFont="1" applyFill="1" applyBorder="1" applyProtection="1"/>
    <xf numFmtId="0" fontId="44" fillId="2" borderId="3" xfId="0" applyFont="1" applyFill="1" applyBorder="1" applyProtection="1"/>
    <xf numFmtId="0" fontId="104" fillId="0" borderId="0" xfId="0" applyFont="1" applyBorder="1" applyProtection="1">
      <protection hidden="1"/>
    </xf>
    <xf numFmtId="165" fontId="46" fillId="4" borderId="3" xfId="0" applyNumberFormat="1" applyFont="1" applyFill="1" applyBorder="1" applyProtection="1">
      <protection hidden="1"/>
    </xf>
    <xf numFmtId="165" fontId="46" fillId="0" borderId="3" xfId="0" applyNumberFormat="1" applyFont="1" applyFill="1" applyBorder="1" applyProtection="1">
      <protection locked="0"/>
    </xf>
    <xf numFmtId="165" fontId="46" fillId="4" borderId="3" xfId="0" applyNumberFormat="1" applyFont="1" applyFill="1" applyBorder="1" applyProtection="1">
      <protection locked="0"/>
    </xf>
    <xf numFmtId="165" fontId="51" fillId="3" borderId="3" xfId="0" applyNumberFormat="1" applyFont="1" applyFill="1" applyBorder="1" applyProtection="1">
      <protection hidden="1"/>
    </xf>
    <xf numFmtId="0" fontId="46" fillId="0" borderId="3" xfId="0" applyFont="1" applyFill="1" applyBorder="1" applyProtection="1">
      <protection hidden="1"/>
    </xf>
    <xf numFmtId="0" fontId="46" fillId="4" borderId="3" xfId="0" applyFont="1" applyFill="1" applyBorder="1" applyAlignment="1" applyProtection="1">
      <alignment horizontal="right"/>
    </xf>
    <xf numFmtId="8" fontId="0" fillId="0" borderId="0" xfId="0" applyNumberFormat="1"/>
    <xf numFmtId="0" fontId="0" fillId="5" borderId="14" xfId="0" applyFill="1" applyBorder="1"/>
    <xf numFmtId="0" fontId="0" fillId="5" borderId="15" xfId="0" applyFill="1" applyBorder="1"/>
    <xf numFmtId="10" fontId="0" fillId="5" borderId="12" xfId="5" applyNumberFormat="1" applyFont="1" applyFill="1" applyBorder="1"/>
    <xf numFmtId="0" fontId="0" fillId="5" borderId="12" xfId="0" applyFill="1" applyBorder="1"/>
    <xf numFmtId="0" fontId="0" fillId="5" borderId="16" xfId="0" applyFill="1" applyBorder="1"/>
    <xf numFmtId="0" fontId="0" fillId="0" borderId="0" xfId="0" applyAlignment="1">
      <alignment horizontal="right"/>
    </xf>
    <xf numFmtId="8" fontId="106" fillId="5" borderId="13" xfId="0" applyNumberFormat="1" applyFont="1" applyFill="1" applyBorder="1"/>
    <xf numFmtId="0" fontId="105" fillId="0" borderId="17" xfId="0" applyFont="1" applyFill="1" applyBorder="1" applyProtection="1">
      <protection locked="0"/>
    </xf>
    <xf numFmtId="166" fontId="105" fillId="0" borderId="18" xfId="1" applyNumberFormat="1" applyFont="1" applyFill="1" applyBorder="1" applyProtection="1">
      <protection locked="0"/>
    </xf>
    <xf numFmtId="10" fontId="105" fillId="0" borderId="19" xfId="5" applyNumberFormat="1" applyFont="1" applyFill="1" applyBorder="1" applyProtection="1">
      <protection locked="0"/>
    </xf>
    <xf numFmtId="0" fontId="0" fillId="0" borderId="0" xfId="0" applyAlignment="1" applyProtection="1">
      <alignment horizontal="center"/>
      <protection locked="0"/>
    </xf>
    <xf numFmtId="8" fontId="0" fillId="0" borderId="0" xfId="0" applyNumberFormat="1" applyProtection="1">
      <protection locked="0"/>
    </xf>
    <xf numFmtId="0" fontId="0" fillId="0" borderId="0" xfId="0" applyProtection="1">
      <protection locked="0"/>
    </xf>
    <xf numFmtId="8" fontId="0" fillId="0" borderId="0" xfId="0" applyNumberFormat="1" applyAlignment="1" applyProtection="1">
      <alignment horizontal="center"/>
      <protection locked="0"/>
    </xf>
    <xf numFmtId="0" fontId="0" fillId="0" borderId="0" xfId="0" applyFill="1" applyAlignment="1">
      <alignment horizontal="center"/>
    </xf>
    <xf numFmtId="0" fontId="44" fillId="0" borderId="0" xfId="0" applyFont="1" applyBorder="1" applyProtection="1">
      <protection hidden="1"/>
    </xf>
    <xf numFmtId="0" fontId="108" fillId="0" borderId="0" xfId="0" applyFont="1" applyBorder="1" applyProtection="1">
      <protection hidden="1"/>
    </xf>
    <xf numFmtId="0" fontId="105" fillId="0" borderId="0" xfId="0" applyFont="1"/>
    <xf numFmtId="167" fontId="110" fillId="0" borderId="0" xfId="0" applyNumberFormat="1" applyFont="1" applyProtection="1">
      <protection hidden="1"/>
    </xf>
    <xf numFmtId="0" fontId="110" fillId="0" borderId="0" xfId="0" applyFont="1" applyProtection="1">
      <protection hidden="1"/>
    </xf>
    <xf numFmtId="0" fontId="110" fillId="0" borderId="0" xfId="0" applyFont="1"/>
    <xf numFmtId="166" fontId="76" fillId="0" borderId="0" xfId="1" applyNumberFormat="1" applyFont="1" applyFill="1" applyProtection="1">
      <protection hidden="1"/>
    </xf>
    <xf numFmtId="166" fontId="76" fillId="0" borderId="0" xfId="0" applyNumberFormat="1" applyFont="1" applyFill="1" applyProtection="1">
      <protection hidden="1"/>
    </xf>
    <xf numFmtId="0" fontId="71" fillId="0" borderId="0" xfId="0" applyFont="1" applyProtection="1">
      <protection hidden="1"/>
    </xf>
    <xf numFmtId="0" fontId="19" fillId="0" borderId="0" xfId="0" applyFont="1" applyProtection="1">
      <protection hidden="1"/>
    </xf>
    <xf numFmtId="0" fontId="40" fillId="0" borderId="0" xfId="0" applyFont="1" applyProtection="1">
      <protection hidden="1"/>
    </xf>
    <xf numFmtId="0" fontId="39" fillId="0" borderId="0" xfId="0" applyFont="1" applyProtection="1">
      <protection hidden="1"/>
    </xf>
    <xf numFmtId="0" fontId="20" fillId="0" borderId="0" xfId="0" applyFont="1" applyProtection="1">
      <protection hidden="1"/>
    </xf>
    <xf numFmtId="0" fontId="70" fillId="0" borderId="0" xfId="0" applyFont="1" applyProtection="1">
      <protection hidden="1"/>
    </xf>
    <xf numFmtId="0" fontId="60" fillId="0" borderId="0" xfId="0" applyFont="1" applyProtection="1">
      <protection hidden="1"/>
    </xf>
    <xf numFmtId="0" fontId="0" fillId="0" borderId="0" xfId="0" applyAlignment="1" applyProtection="1">
      <alignment wrapText="1"/>
      <protection hidden="1"/>
    </xf>
  </cellXfs>
  <cellStyles count="6">
    <cellStyle name="Comma" xfId="1" builtinId="3"/>
    <cellStyle name="Currency" xfId="2" builtinId="4"/>
    <cellStyle name="Header1" xfId="3"/>
    <cellStyle name="Header2" xfId="4"/>
    <cellStyle name="Normal" xfId="0" builtinId="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G Times (W1)"/>
                <a:ea typeface="CG Times (W1)"/>
                <a:cs typeface="CG Times (W1)"/>
              </a:defRPr>
            </a:pPr>
            <a:r>
              <a:rPr lang="en-US"/>
              <a:t>Breakeven Analysis</a:t>
            </a:r>
          </a:p>
        </c:rich>
      </c:tx>
      <c:layout>
        <c:manualLayout>
          <c:xMode val="edge"/>
          <c:yMode val="edge"/>
          <c:x val="0.38554292471237434"/>
          <c:y val="3.023761288220176E-2"/>
        </c:manualLayout>
      </c:layout>
      <c:overlay val="0"/>
      <c:spPr>
        <a:noFill/>
        <a:ln w="25400">
          <a:noFill/>
        </a:ln>
      </c:spPr>
    </c:title>
    <c:autoTitleDeleted val="0"/>
    <c:plotArea>
      <c:layout>
        <c:manualLayout>
          <c:layoutTarget val="inner"/>
          <c:xMode val="edge"/>
          <c:yMode val="edge"/>
          <c:x val="0.15662681316440208"/>
          <c:y val="0.14254874644466545"/>
          <c:w val="0.60040278379687462"/>
          <c:h val="0.69546509629064046"/>
        </c:manualLayout>
      </c:layout>
      <c:lineChart>
        <c:grouping val="standard"/>
        <c:varyColors val="0"/>
        <c:ser>
          <c:idx val="0"/>
          <c:order val="0"/>
          <c:tx>
            <c:strRef>
              <c:f>'Program Notes'!$B$5</c:f>
              <c:strCache>
                <c:ptCount val="1"/>
                <c:pt idx="0">
                  <c:v>Fixed costs</c:v>
                </c:pt>
              </c:strCache>
            </c:strRef>
          </c:tx>
          <c:spPr>
            <a:ln w="12700">
              <a:solidFill>
                <a:srgbClr val="000080"/>
              </a:solidFill>
              <a:prstDash val="sysDash"/>
            </a:ln>
          </c:spPr>
          <c:marker>
            <c:symbol val="none"/>
          </c:marker>
          <c:cat>
            <c:numRef>
              <c:f>'Program Notes'!$A$6:$A$26</c:f>
              <c:numCache>
                <c:formatCode>General</c:formatCode>
                <c:ptCount val="2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numCache>
            </c:numRef>
          </c:cat>
          <c:val>
            <c:numRef>
              <c:f>'Program Notes'!$B$6:$B$26</c:f>
              <c:numCache>
                <c:formatCode>_("$"* #,##0_);_("$"* \(#,##0\);_("$"* "-"??_);_(@_)</c:formatCode>
                <c:ptCount val="21"/>
                <c:pt idx="0">
                  <c:v>218.71</c:v>
                </c:pt>
                <c:pt idx="1">
                  <c:v>218.71</c:v>
                </c:pt>
                <c:pt idx="2">
                  <c:v>218.71</c:v>
                </c:pt>
                <c:pt idx="3">
                  <c:v>218.71</c:v>
                </c:pt>
                <c:pt idx="4">
                  <c:v>218.71</c:v>
                </c:pt>
                <c:pt idx="5">
                  <c:v>218.71</c:v>
                </c:pt>
                <c:pt idx="6">
                  <c:v>218.71</c:v>
                </c:pt>
                <c:pt idx="7">
                  <c:v>218.71</c:v>
                </c:pt>
                <c:pt idx="8">
                  <c:v>218.71</c:v>
                </c:pt>
                <c:pt idx="9">
                  <c:v>218.71</c:v>
                </c:pt>
                <c:pt idx="10">
                  <c:v>218.71</c:v>
                </c:pt>
                <c:pt idx="11">
                  <c:v>218.71</c:v>
                </c:pt>
                <c:pt idx="12">
                  <c:v>218.71</c:v>
                </c:pt>
                <c:pt idx="13">
                  <c:v>218.71</c:v>
                </c:pt>
                <c:pt idx="14">
                  <c:v>218.71</c:v>
                </c:pt>
                <c:pt idx="15">
                  <c:v>218.71</c:v>
                </c:pt>
                <c:pt idx="16">
                  <c:v>218.71</c:v>
                </c:pt>
                <c:pt idx="17">
                  <c:v>218.71</c:v>
                </c:pt>
                <c:pt idx="18">
                  <c:v>218.71</c:v>
                </c:pt>
                <c:pt idx="19">
                  <c:v>218.71</c:v>
                </c:pt>
                <c:pt idx="20">
                  <c:v>218.71</c:v>
                </c:pt>
              </c:numCache>
            </c:numRef>
          </c:val>
          <c:smooth val="0"/>
        </c:ser>
        <c:ser>
          <c:idx val="1"/>
          <c:order val="1"/>
          <c:tx>
            <c:strRef>
              <c:f>'Program Notes'!$C$5</c:f>
              <c:strCache>
                <c:ptCount val="1"/>
                <c:pt idx="0">
                  <c:v>Var. costs</c:v>
                </c:pt>
              </c:strCache>
            </c:strRef>
          </c:tx>
          <c:spPr>
            <a:ln w="12700">
              <a:solidFill>
                <a:srgbClr val="008000"/>
              </a:solidFill>
              <a:prstDash val="lgDashDot"/>
            </a:ln>
          </c:spPr>
          <c:marker>
            <c:symbol val="none"/>
          </c:marker>
          <c:cat>
            <c:numRef>
              <c:f>'Program Notes'!$A$6:$A$26</c:f>
              <c:numCache>
                <c:formatCode>General</c:formatCode>
                <c:ptCount val="2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numCache>
            </c:numRef>
          </c:cat>
          <c:val>
            <c:numRef>
              <c:f>'Program Notes'!$C$6:$C$26</c:f>
              <c:numCache>
                <c:formatCode>General</c:formatCode>
                <c:ptCount val="21"/>
                <c:pt idx="0">
                  <c:v>218.71</c:v>
                </c:pt>
                <c:pt idx="1">
                  <c:v>218.71</c:v>
                </c:pt>
                <c:pt idx="2">
                  <c:v>218.71</c:v>
                </c:pt>
                <c:pt idx="3">
                  <c:v>218.71</c:v>
                </c:pt>
                <c:pt idx="4">
                  <c:v>218.71</c:v>
                </c:pt>
                <c:pt idx="5">
                  <c:v>218.71</c:v>
                </c:pt>
                <c:pt idx="6">
                  <c:v>218.71</c:v>
                </c:pt>
                <c:pt idx="7">
                  <c:v>218.71</c:v>
                </c:pt>
                <c:pt idx="8">
                  <c:v>218.71</c:v>
                </c:pt>
                <c:pt idx="9">
                  <c:v>218.71</c:v>
                </c:pt>
                <c:pt idx="10">
                  <c:v>218.71</c:v>
                </c:pt>
                <c:pt idx="11">
                  <c:v>218.71</c:v>
                </c:pt>
                <c:pt idx="12">
                  <c:v>218.71</c:v>
                </c:pt>
                <c:pt idx="13">
                  <c:v>218.71</c:v>
                </c:pt>
                <c:pt idx="14">
                  <c:v>218.71</c:v>
                </c:pt>
                <c:pt idx="15">
                  <c:v>218.71</c:v>
                </c:pt>
                <c:pt idx="16">
                  <c:v>218.71</c:v>
                </c:pt>
                <c:pt idx="17">
                  <c:v>218.71</c:v>
                </c:pt>
                <c:pt idx="18">
                  <c:v>218.71</c:v>
                </c:pt>
                <c:pt idx="19">
                  <c:v>218.71</c:v>
                </c:pt>
                <c:pt idx="20">
                  <c:v>218.71</c:v>
                </c:pt>
              </c:numCache>
            </c:numRef>
          </c:val>
          <c:smooth val="0"/>
        </c:ser>
        <c:ser>
          <c:idx val="2"/>
          <c:order val="2"/>
          <c:tx>
            <c:strRef>
              <c:f>'Program Notes'!$D$5</c:f>
              <c:strCache>
                <c:ptCount val="1"/>
                <c:pt idx="0">
                  <c:v>Sales</c:v>
                </c:pt>
              </c:strCache>
            </c:strRef>
          </c:tx>
          <c:spPr>
            <a:ln w="12700">
              <a:solidFill>
                <a:srgbClr val="FF0000"/>
              </a:solidFill>
              <a:prstDash val="solid"/>
            </a:ln>
          </c:spPr>
          <c:marker>
            <c:symbol val="none"/>
          </c:marker>
          <c:cat>
            <c:numRef>
              <c:f>'Program Notes'!$A$6:$A$26</c:f>
              <c:numCache>
                <c:formatCode>General</c:formatCode>
                <c:ptCount val="2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numCache>
            </c:numRef>
          </c:cat>
          <c:val>
            <c:numRef>
              <c:f>'Program Notes'!$D$6:$D$26</c:f>
              <c:numCache>
                <c:formatCode>General</c:formatCode>
                <c:ptCount val="21"/>
                <c:pt idx="0">
                  <c:v>0</c:v>
                </c:pt>
                <c:pt idx="1">
                  <c:v>8</c:v>
                </c:pt>
                <c:pt idx="2">
                  <c:v>16</c:v>
                </c:pt>
                <c:pt idx="3">
                  <c:v>24</c:v>
                </c:pt>
                <c:pt idx="4">
                  <c:v>32</c:v>
                </c:pt>
                <c:pt idx="5">
                  <c:v>40</c:v>
                </c:pt>
                <c:pt idx="6">
                  <c:v>48</c:v>
                </c:pt>
                <c:pt idx="7">
                  <c:v>56</c:v>
                </c:pt>
                <c:pt idx="8">
                  <c:v>64</c:v>
                </c:pt>
                <c:pt idx="9">
                  <c:v>72</c:v>
                </c:pt>
                <c:pt idx="10">
                  <c:v>80</c:v>
                </c:pt>
                <c:pt idx="11">
                  <c:v>88</c:v>
                </c:pt>
                <c:pt idx="12">
                  <c:v>96</c:v>
                </c:pt>
                <c:pt idx="13">
                  <c:v>104</c:v>
                </c:pt>
                <c:pt idx="14">
                  <c:v>112</c:v>
                </c:pt>
                <c:pt idx="15">
                  <c:v>120</c:v>
                </c:pt>
                <c:pt idx="16">
                  <c:v>128</c:v>
                </c:pt>
                <c:pt idx="17">
                  <c:v>136</c:v>
                </c:pt>
                <c:pt idx="18">
                  <c:v>144</c:v>
                </c:pt>
                <c:pt idx="19">
                  <c:v>152</c:v>
                </c:pt>
                <c:pt idx="20">
                  <c:v>160</c:v>
                </c:pt>
              </c:numCache>
            </c:numRef>
          </c:val>
          <c:smooth val="0"/>
        </c:ser>
        <c:dLbls>
          <c:showLegendKey val="0"/>
          <c:showVal val="0"/>
          <c:showCatName val="0"/>
          <c:showSerName val="0"/>
          <c:showPercent val="0"/>
          <c:showBubbleSize val="0"/>
        </c:dLbls>
        <c:smooth val="0"/>
        <c:axId val="203577344"/>
        <c:axId val="202587984"/>
      </c:lineChart>
      <c:catAx>
        <c:axId val="203577344"/>
        <c:scaling>
          <c:orientation val="minMax"/>
        </c:scaling>
        <c:delete val="0"/>
        <c:axPos val="b"/>
        <c:title>
          <c:tx>
            <c:rich>
              <a:bodyPr/>
              <a:lstStyle/>
              <a:p>
                <a:pPr>
                  <a:defRPr sz="800" b="1" i="0" u="none" strike="noStrike" baseline="0">
                    <a:solidFill>
                      <a:srgbClr val="000000"/>
                    </a:solidFill>
                    <a:latin typeface="CG Times (W1)"/>
                    <a:ea typeface="CG Times (W1)"/>
                    <a:cs typeface="CG Times (W1)"/>
                  </a:defRPr>
                </a:pPr>
                <a:r>
                  <a:rPr lang="en-US"/>
                  <a:t>Sales</a:t>
                </a:r>
              </a:p>
            </c:rich>
          </c:tx>
          <c:layout>
            <c:manualLayout>
              <c:xMode val="edge"/>
              <c:yMode val="edge"/>
              <c:x val="0.4236956099703697"/>
              <c:y val="0.92872668138191117"/>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CG Times (W1)"/>
                <a:ea typeface="CG Times (W1)"/>
                <a:cs typeface="CG Times (W1)"/>
              </a:defRPr>
            </a:pPr>
            <a:endParaRPr lang="en-US"/>
          </a:p>
        </c:txPr>
        <c:crossAx val="202587984"/>
        <c:crosses val="autoZero"/>
        <c:auto val="0"/>
        <c:lblAlgn val="ctr"/>
        <c:lblOffset val="100"/>
        <c:tickLblSkip val="2"/>
        <c:tickMarkSkip val="1"/>
        <c:noMultiLvlLbl val="0"/>
      </c:catAx>
      <c:valAx>
        <c:axId val="202587984"/>
        <c:scaling>
          <c:orientation val="minMax"/>
        </c:scaling>
        <c:delete val="0"/>
        <c:axPos val="l"/>
        <c:numFmt formatCode="_(&quot;$&quot;* #,##0_);_(&quot;$&quot;* \(#,##0\);_(&quot;$&quot;*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3577344"/>
        <c:crosses val="autoZero"/>
        <c:crossBetween val="midCat"/>
      </c:valAx>
      <c:spPr>
        <a:solidFill>
          <a:srgbClr val="C0C0C0"/>
        </a:solidFill>
        <a:ln w="12700">
          <a:solidFill>
            <a:srgbClr val="808080"/>
          </a:solidFill>
          <a:prstDash val="solid"/>
        </a:ln>
      </c:spPr>
    </c:plotArea>
    <c:legend>
      <c:legendPos val="r"/>
      <c:legendEntry>
        <c:idx val="1"/>
        <c:txPr>
          <a:bodyPr/>
          <a:lstStyle/>
          <a:p>
            <a:pPr>
              <a:defRPr sz="735" b="0" i="0" u="none" strike="noStrike" baseline="0">
                <a:solidFill>
                  <a:srgbClr val="000000"/>
                </a:solidFill>
                <a:latin typeface="CG Times (W1)"/>
                <a:ea typeface="CG Times (W1)"/>
                <a:cs typeface="CG Times (W1)"/>
              </a:defRPr>
            </a:pPr>
            <a:endParaRPr lang="en-US"/>
          </a:p>
        </c:txPr>
      </c:legendEntry>
      <c:layout>
        <c:manualLayout>
          <c:xMode val="edge"/>
          <c:yMode val="edge"/>
          <c:x val="0.77911799368958978"/>
          <c:y val="0.41900692136765294"/>
          <c:w val="0.20481967875344886"/>
          <c:h val="0.1252701105119787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CG Times (W1)"/>
              <a:ea typeface="CG Times (W1)"/>
              <a:cs typeface="CG Times (W1)"/>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W1)"/>
          <a:ea typeface="CG Times (W1)"/>
          <a:cs typeface="CG Times (W1)"/>
        </a:defRPr>
      </a:pPr>
      <a:endParaRPr lang="en-US"/>
    </a:p>
  </c:txPr>
  <c:printSettings>
    <c:headerFooter alignWithMargins="0">
      <c:oddHeader>&amp;A</c:oddHeader>
      <c:oddFooter>Page &amp;P</c:oddFooter>
    </c:headerFooter>
    <c:pageMargins b="1" l="0.75" r="0.75"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Liquidity Ratios</a:t>
            </a:r>
          </a:p>
        </c:rich>
      </c:tx>
      <c:layout>
        <c:manualLayout>
          <c:xMode val="edge"/>
          <c:yMode val="edge"/>
          <c:x val="0.40595976991636462"/>
          <c:y val="3.9682693462818788E-2"/>
        </c:manualLayout>
      </c:layout>
      <c:overlay val="0"/>
      <c:spPr>
        <a:noFill/>
        <a:ln w="25400">
          <a:noFill/>
        </a:ln>
      </c:spPr>
    </c:title>
    <c:autoTitleDeleted val="0"/>
    <c:view3D>
      <c:rotX val="15"/>
      <c:hPercent val="38"/>
      <c:rotY val="20"/>
      <c:depthPercent val="2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6.890142883901601E-2"/>
          <c:y val="0.17063558189012079"/>
          <c:w val="0.91247838192210395"/>
          <c:h val="0.6944471355993288"/>
        </c:manualLayout>
      </c:layout>
      <c:bar3DChart>
        <c:barDir val="col"/>
        <c:grouping val="clustered"/>
        <c:varyColors val="0"/>
        <c:ser>
          <c:idx val="0"/>
          <c:order val="0"/>
          <c:spPr>
            <a:solidFill>
              <a:srgbClr val="8080FF"/>
            </a:solidFill>
            <a:ln w="12700">
              <a:solidFill>
                <a:srgbClr val="000000"/>
              </a:solidFill>
              <a:prstDash val="solid"/>
            </a:ln>
          </c:spPr>
          <c:invertIfNegative val="0"/>
          <c:cat>
            <c:strRef>
              <c:f>('Industry Norms'!$A$33,'Industry Norms'!$A$34)</c:f>
              <c:strCache>
                <c:ptCount val="2"/>
                <c:pt idx="0">
                  <c:v>Quick Ratio</c:v>
                </c:pt>
                <c:pt idx="1">
                  <c:v>Current Ratio</c:v>
                </c:pt>
              </c:strCache>
            </c:strRef>
          </c:cat>
          <c:val>
            <c:numRef>
              <c:f>('Industry Norms'!$C$33,'Industry Norms'!$C$34)</c:f>
              <c:numCache>
                <c:formatCode>0.0</c:formatCode>
                <c:ptCount val="2"/>
                <c:pt idx="0">
                  <c:v>1</c:v>
                </c:pt>
                <c:pt idx="1">
                  <c:v>2</c:v>
                </c:pt>
              </c:numCache>
            </c:numRef>
          </c:val>
        </c:ser>
        <c:ser>
          <c:idx val="1"/>
          <c:order val="1"/>
          <c:spPr>
            <a:solidFill>
              <a:srgbClr val="802060"/>
            </a:solidFill>
            <a:ln w="12700">
              <a:solidFill>
                <a:srgbClr val="000000"/>
              </a:solidFill>
              <a:prstDash val="solid"/>
            </a:ln>
          </c:spPr>
          <c:invertIfNegative val="0"/>
          <c:cat>
            <c:strRef>
              <c:f>('Industry Norms'!$A$33,'Industry Norms'!$A$34)</c:f>
              <c:strCache>
                <c:ptCount val="2"/>
                <c:pt idx="0">
                  <c:v>Quick Ratio</c:v>
                </c:pt>
                <c:pt idx="1">
                  <c:v>Current Ratio</c:v>
                </c:pt>
              </c:strCache>
            </c:strRef>
          </c:cat>
          <c:val>
            <c:numRef>
              <c:f>('Industry Norms'!$E$33,'Industry Norms'!$E$34)</c:f>
              <c:numCache>
                <c:formatCode>0.0</c:formatCode>
                <c:ptCount val="2"/>
                <c:pt idx="0">
                  <c:v>0</c:v>
                </c:pt>
                <c:pt idx="1">
                  <c:v>0</c:v>
                </c:pt>
              </c:numCache>
            </c:numRef>
          </c:val>
        </c:ser>
        <c:dLbls>
          <c:showLegendKey val="0"/>
          <c:showVal val="0"/>
          <c:showCatName val="0"/>
          <c:showSerName val="0"/>
          <c:showPercent val="0"/>
          <c:showBubbleSize val="0"/>
        </c:dLbls>
        <c:gapWidth val="150"/>
        <c:gapDepth val="0"/>
        <c:shape val="box"/>
        <c:axId val="201575832"/>
        <c:axId val="201576224"/>
        <c:axId val="0"/>
      </c:bar3DChart>
      <c:catAx>
        <c:axId val="20157583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576224"/>
        <c:crosses val="autoZero"/>
        <c:auto val="0"/>
        <c:lblAlgn val="ctr"/>
        <c:lblOffset val="100"/>
        <c:tickLblSkip val="1"/>
        <c:tickMarkSkip val="1"/>
        <c:noMultiLvlLbl val="0"/>
      </c:catAx>
      <c:valAx>
        <c:axId val="20157622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5758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en-US"/>
              <a:t>Cash Flow Analysis</a:t>
            </a:r>
          </a:p>
        </c:rich>
      </c:tx>
      <c:layout>
        <c:manualLayout>
          <c:xMode val="edge"/>
          <c:yMode val="edge"/>
          <c:x val="0.34521575984990621"/>
          <c:y val="2.7586230120411941E-2"/>
        </c:manualLayout>
      </c:layout>
      <c:overlay val="0"/>
      <c:spPr>
        <a:noFill/>
        <a:ln w="25400">
          <a:noFill/>
        </a:ln>
      </c:spPr>
    </c:title>
    <c:autoTitleDeleted val="0"/>
    <c:view3D>
      <c:rotX val="15"/>
      <c:hPercent val="100"/>
      <c:rotY val="20"/>
      <c:depthPercent val="2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4821763602251406"/>
          <c:y val="0.115517338629225"/>
          <c:w val="0.77298311444652912"/>
          <c:h val="0.81206964916962654"/>
        </c:manualLayout>
      </c:layout>
      <c:bar3DChart>
        <c:barDir val="col"/>
        <c:grouping val="standard"/>
        <c:varyColors val="0"/>
        <c:ser>
          <c:idx val="0"/>
          <c:order val="0"/>
          <c:tx>
            <c:strRef>
              <c:f>'Program Notes'!$F$5</c:f>
              <c:strCache>
                <c:ptCount val="1"/>
                <c:pt idx="0">
                  <c:v>Ops</c:v>
                </c:pt>
              </c:strCache>
            </c:strRef>
          </c:tx>
          <c:spPr>
            <a:solidFill>
              <a:srgbClr val="8080FF"/>
            </a:solidFill>
            <a:ln w="12700">
              <a:solidFill>
                <a:srgbClr val="000000"/>
              </a:solidFill>
              <a:prstDash val="solid"/>
            </a:ln>
          </c:spPr>
          <c:invertIfNegative val="0"/>
          <c:cat>
            <c:strRef>
              <c:f>'Program Notes'!$G$4:$R$4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'Program Notes'!$G$5:$R$5</c:f>
              <c:numCache>
                <c:formatCode>General</c:formatCode>
                <c:ptCount val="12"/>
                <c:pt idx="0">
                  <c:v>0</c:v>
                </c:pt>
                <c:pt idx="1">
                  <c:v>0</c:v>
                </c:pt>
                <c:pt idx="2">
                  <c:v>0</c:v>
                </c:pt>
                <c:pt idx="3">
                  <c:v>0</c:v>
                </c:pt>
                <c:pt idx="4">
                  <c:v>0</c:v>
                </c:pt>
                <c:pt idx="5">
                  <c:v>0</c:v>
                </c:pt>
                <c:pt idx="6">
                  <c:v>0</c:v>
                </c:pt>
                <c:pt idx="7">
                  <c:v>-38.17</c:v>
                </c:pt>
                <c:pt idx="8">
                  <c:v>-180.54</c:v>
                </c:pt>
                <c:pt idx="9">
                  <c:v>0</c:v>
                </c:pt>
                <c:pt idx="10">
                  <c:v>80</c:v>
                </c:pt>
                <c:pt idx="11">
                  <c:v>0</c:v>
                </c:pt>
              </c:numCache>
            </c:numRef>
          </c:val>
        </c:ser>
        <c:ser>
          <c:idx val="1"/>
          <c:order val="1"/>
          <c:tx>
            <c:strRef>
              <c:f>'Program Notes'!$F$6</c:f>
              <c:strCache>
                <c:ptCount val="1"/>
                <c:pt idx="0">
                  <c:v>Fin</c:v>
                </c:pt>
              </c:strCache>
            </c:strRef>
          </c:tx>
          <c:spPr>
            <a:solidFill>
              <a:srgbClr val="802060"/>
            </a:solidFill>
            <a:ln w="12700">
              <a:solidFill>
                <a:srgbClr val="000000"/>
              </a:solidFill>
              <a:prstDash val="solid"/>
            </a:ln>
          </c:spPr>
          <c:invertIfNegative val="0"/>
          <c:cat>
            <c:strRef>
              <c:f>'Program Notes'!$G$4:$R$4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'Program Notes'!$G$6:$R$6</c:f>
              <c:numCache>
                <c:formatCode>_(* #,##0_);_(* \(#,##0\);_(* "-"??_);_(@_)</c:formatCode>
                <c:ptCount val="12"/>
                <c:pt idx="0">
                  <c:v>0</c:v>
                </c:pt>
                <c:pt idx="1">
                  <c:v>0</c:v>
                </c:pt>
                <c:pt idx="2">
                  <c:v>0</c:v>
                </c:pt>
                <c:pt idx="3">
                  <c:v>0</c:v>
                </c:pt>
                <c:pt idx="4">
                  <c:v>0</c:v>
                </c:pt>
                <c:pt idx="5">
                  <c:v>0</c:v>
                </c:pt>
                <c:pt idx="6">
                  <c:v>0</c:v>
                </c:pt>
                <c:pt idx="7">
                  <c:v>38.17</c:v>
                </c:pt>
                <c:pt idx="8">
                  <c:v>180.54</c:v>
                </c:pt>
                <c:pt idx="9">
                  <c:v>0</c:v>
                </c:pt>
                <c:pt idx="10">
                  <c:v>0</c:v>
                </c:pt>
                <c:pt idx="11">
                  <c:v>0</c:v>
                </c:pt>
              </c:numCache>
            </c:numRef>
          </c:val>
        </c:ser>
        <c:ser>
          <c:idx val="2"/>
          <c:order val="2"/>
          <c:tx>
            <c:strRef>
              <c:f>'Program Notes'!$F$7</c:f>
              <c:strCache>
                <c:ptCount val="1"/>
                <c:pt idx="0">
                  <c:v>Inv</c:v>
                </c:pt>
              </c:strCache>
            </c:strRef>
          </c:tx>
          <c:spPr>
            <a:solidFill>
              <a:srgbClr val="FFFFC0"/>
            </a:solidFill>
            <a:ln w="12700">
              <a:solidFill>
                <a:srgbClr val="000000"/>
              </a:solidFill>
              <a:prstDash val="solid"/>
            </a:ln>
          </c:spPr>
          <c:invertIfNegative val="0"/>
          <c:cat>
            <c:strRef>
              <c:f>'Program Notes'!$G$4:$R$4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'Program Notes'!$G$7:$R$7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'Program Notes'!$F$8</c:f>
              <c:strCache>
                <c:ptCount val="1"/>
                <c:pt idx="0">
                  <c:v>Total</c:v>
                </c:pt>
              </c:strCache>
            </c:strRef>
          </c:tx>
          <c:spPr>
            <a:solidFill>
              <a:srgbClr val="A0E0E0"/>
            </a:solidFill>
            <a:ln w="12700">
              <a:solidFill>
                <a:srgbClr val="000000"/>
              </a:solidFill>
              <a:prstDash val="solid"/>
            </a:ln>
          </c:spPr>
          <c:invertIfNegative val="0"/>
          <c:cat>
            <c:strRef>
              <c:f>'Program Notes'!$G$4:$R$4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'Program Notes'!$G$8:$R$8</c:f>
              <c:numCache>
                <c:formatCode>General</c:formatCode>
                <c:ptCount val="12"/>
                <c:pt idx="0">
                  <c:v>0</c:v>
                </c:pt>
                <c:pt idx="1">
                  <c:v>0</c:v>
                </c:pt>
                <c:pt idx="2">
                  <c:v>0</c:v>
                </c:pt>
                <c:pt idx="3">
                  <c:v>0</c:v>
                </c:pt>
                <c:pt idx="4">
                  <c:v>0</c:v>
                </c:pt>
                <c:pt idx="5">
                  <c:v>0</c:v>
                </c:pt>
                <c:pt idx="6">
                  <c:v>0</c:v>
                </c:pt>
                <c:pt idx="7">
                  <c:v>0</c:v>
                </c:pt>
                <c:pt idx="8">
                  <c:v>0</c:v>
                </c:pt>
                <c:pt idx="9">
                  <c:v>0</c:v>
                </c:pt>
                <c:pt idx="10">
                  <c:v>80</c:v>
                </c:pt>
                <c:pt idx="11">
                  <c:v>80</c:v>
                </c:pt>
              </c:numCache>
            </c:numRef>
          </c:val>
        </c:ser>
        <c:dLbls>
          <c:showLegendKey val="0"/>
          <c:showVal val="0"/>
          <c:showCatName val="0"/>
          <c:showSerName val="0"/>
          <c:showPercent val="0"/>
          <c:showBubbleSize val="0"/>
        </c:dLbls>
        <c:gapWidth val="150"/>
        <c:gapDepth val="50"/>
        <c:shape val="box"/>
        <c:axId val="201577008"/>
        <c:axId val="201577400"/>
        <c:axId val="204007336"/>
      </c:bar3DChart>
      <c:catAx>
        <c:axId val="2015770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577400"/>
        <c:crosses val="autoZero"/>
        <c:auto val="0"/>
        <c:lblAlgn val="ctr"/>
        <c:lblOffset val="100"/>
        <c:tickLblSkip val="1"/>
        <c:tickMarkSkip val="1"/>
        <c:noMultiLvlLbl val="1"/>
      </c:catAx>
      <c:valAx>
        <c:axId val="201577400"/>
        <c:scaling>
          <c:orientation val="minMax"/>
        </c:scaling>
        <c:delete val="0"/>
        <c:axPos val="l"/>
        <c:majorGridlines>
          <c:spPr>
            <a:ln w="3175">
              <a:solidFill>
                <a:srgbClr val="000000"/>
              </a:solidFill>
              <a:prstDash val="solid"/>
            </a:ln>
          </c:spPr>
        </c:majorGridlines>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577008"/>
        <c:crosses val="autoZero"/>
        <c:crossBetween val="between"/>
      </c:valAx>
      <c:serAx>
        <c:axId val="204007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577400"/>
        <c:crosses val="autoZero"/>
        <c:tickLblSkip val="1"/>
        <c:tickMarkSkip val="1"/>
      </c:ser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en-US"/>
              <a:t>Inventory Turnover </a:t>
            </a:r>
          </a:p>
        </c:rich>
      </c:tx>
      <c:layout>
        <c:manualLayout>
          <c:xMode val="edge"/>
          <c:yMode val="edge"/>
          <c:x val="0.34514925373134331"/>
          <c:y val="4.0000173611864635E-2"/>
        </c:manualLayout>
      </c:layout>
      <c:overlay val="0"/>
      <c:spPr>
        <a:noFill/>
        <a:ln w="25400">
          <a:noFill/>
        </a:ln>
      </c:spPr>
    </c:title>
    <c:autoTitleDeleted val="0"/>
    <c:view3D>
      <c:rotX val="15"/>
      <c:hPercent val="28"/>
      <c:rotY val="20"/>
      <c:depthPercent val="2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6977611940298507"/>
          <c:y val="0.28889014275235569"/>
          <c:w val="0.79664179104477617"/>
          <c:h val="0.52444672068889187"/>
        </c:manualLayout>
      </c:layout>
      <c:bar3DChart>
        <c:barDir val="col"/>
        <c:grouping val="clustered"/>
        <c:varyColors val="0"/>
        <c:ser>
          <c:idx val="0"/>
          <c:order val="0"/>
          <c:tx>
            <c:strRef>
              <c:f>'Industry Norms'!$A$42</c:f>
              <c:strCache>
                <c:ptCount val="1"/>
                <c:pt idx="0">
                  <c:v>Sales to Inventory </c:v>
                </c:pt>
              </c:strCache>
            </c:strRef>
          </c:tx>
          <c:spPr>
            <a:solidFill>
              <a:srgbClr val="8080FF"/>
            </a:solidFill>
            <a:ln w="12700">
              <a:solidFill>
                <a:srgbClr val="000000"/>
              </a:solidFill>
              <a:prstDash val="solid"/>
            </a:ln>
          </c:spPr>
          <c:invertIfNegative val="0"/>
          <c:cat>
            <c:strRef>
              <c:f>('Industry Norms'!$C$30,'Industry Norms'!$E$30)</c:f>
              <c:strCache>
                <c:ptCount val="2"/>
                <c:pt idx="0">
                  <c:v>Industry</c:v>
                </c:pt>
                <c:pt idx="1">
                  <c:v>Firm</c:v>
                </c:pt>
              </c:strCache>
            </c:strRef>
          </c:cat>
          <c:val>
            <c:numRef>
              <c:f>('Industry Norms'!$C$42,'Industry Norms'!$E$42)</c:f>
              <c:numCache>
                <c:formatCode>0.00</c:formatCode>
                <c:ptCount val="2"/>
                <c:pt idx="0" formatCode="0.0">
                  <c:v>12.1</c:v>
                </c:pt>
                <c:pt idx="1">
                  <c:v>0</c:v>
                </c:pt>
              </c:numCache>
            </c:numRef>
          </c:val>
        </c:ser>
        <c:dLbls>
          <c:showLegendKey val="0"/>
          <c:showVal val="0"/>
          <c:showCatName val="0"/>
          <c:showSerName val="0"/>
          <c:showPercent val="0"/>
          <c:showBubbleSize val="0"/>
        </c:dLbls>
        <c:gapWidth val="150"/>
        <c:gapDepth val="0"/>
        <c:shape val="box"/>
        <c:axId val="201578184"/>
        <c:axId val="204066752"/>
        <c:axId val="0"/>
      </c:bar3DChart>
      <c:catAx>
        <c:axId val="2015781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066752"/>
        <c:crosses val="autoZero"/>
        <c:auto val="0"/>
        <c:lblAlgn val="ctr"/>
        <c:lblOffset val="100"/>
        <c:tickLblSkip val="1"/>
        <c:tickMarkSkip val="1"/>
        <c:noMultiLvlLbl val="0"/>
      </c:catAx>
      <c:valAx>
        <c:axId val="2040667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Inventory turnover rate</a:t>
                </a:r>
              </a:p>
            </c:rich>
          </c:tx>
          <c:layout>
            <c:manualLayout>
              <c:xMode val="edge"/>
              <c:yMode val="edge"/>
              <c:x val="0.11567164179104478"/>
              <c:y val="0.4533353009344658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57818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851811050401839"/>
          <c:y val="3.7453183520599252E-2"/>
        </c:manualLayout>
      </c:layout>
      <c:overlay val="0"/>
      <c:spPr>
        <a:noFill/>
        <a:ln w="25400">
          <a:noFill/>
        </a:ln>
      </c:spPr>
      <c:txPr>
        <a:bodyPr/>
        <a:lstStyle/>
        <a:p>
          <a:pPr>
            <a:defRPr sz="1400" b="1" i="0" u="none" strike="noStrike" baseline="0">
              <a:solidFill>
                <a:srgbClr val="000000"/>
              </a:solidFill>
              <a:latin typeface="Times New Roman"/>
              <a:ea typeface="Times New Roman"/>
              <a:cs typeface="Times New Roman"/>
            </a:defRPr>
          </a:pPr>
          <a:endParaRPr lang="en-US"/>
        </a:p>
      </c:txPr>
    </c:title>
    <c:autoTitleDeleted val="0"/>
    <c:view3D>
      <c:rotX val="15"/>
      <c:hPercent val="38"/>
      <c:rotY val="20"/>
      <c:depthPercent val="2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9873866014062536"/>
          <c:y val="0.22097378277153559"/>
          <c:w val="0.76467065425535852"/>
          <c:h val="0.62172284644194753"/>
        </c:manualLayout>
      </c:layout>
      <c:bar3DChart>
        <c:barDir val="col"/>
        <c:grouping val="clustered"/>
        <c:varyColors val="0"/>
        <c:ser>
          <c:idx val="0"/>
          <c:order val="0"/>
          <c:tx>
            <c:strRef>
              <c:f>'Industry Norms'!$A$41</c:f>
              <c:strCache>
                <c:ptCount val="1"/>
                <c:pt idx="0">
                  <c:v>Collection Period (days)</c:v>
                </c:pt>
              </c:strCache>
            </c:strRef>
          </c:tx>
          <c:spPr>
            <a:solidFill>
              <a:srgbClr val="8080FF"/>
            </a:solidFill>
            <a:ln w="12700">
              <a:solidFill>
                <a:srgbClr val="000000"/>
              </a:solidFill>
              <a:prstDash val="solid"/>
            </a:ln>
          </c:spPr>
          <c:invertIfNegative val="0"/>
          <c:cat>
            <c:strRef>
              <c:f>('Industry Norms'!$C$30,'Industry Norms'!$E$30)</c:f>
              <c:strCache>
                <c:ptCount val="2"/>
                <c:pt idx="0">
                  <c:v>Industry</c:v>
                </c:pt>
                <c:pt idx="1">
                  <c:v>Firm</c:v>
                </c:pt>
              </c:strCache>
            </c:strRef>
          </c:cat>
          <c:val>
            <c:numRef>
              <c:f>('Industry Norms'!$C$41,'Industry Norms'!$E$41)</c:f>
              <c:numCache>
                <c:formatCode>0.00</c:formatCode>
                <c:ptCount val="2"/>
                <c:pt idx="0" formatCode="0.0">
                  <c:v>37.799999999999997</c:v>
                </c:pt>
                <c:pt idx="1">
                  <c:v>0</c:v>
                </c:pt>
              </c:numCache>
            </c:numRef>
          </c:val>
        </c:ser>
        <c:dLbls>
          <c:showLegendKey val="0"/>
          <c:showVal val="0"/>
          <c:showCatName val="0"/>
          <c:showSerName val="0"/>
          <c:showPercent val="0"/>
          <c:showBubbleSize val="0"/>
        </c:dLbls>
        <c:gapWidth val="150"/>
        <c:gapDepth val="0"/>
        <c:shape val="box"/>
        <c:axId val="204067536"/>
        <c:axId val="204067928"/>
        <c:axId val="0"/>
      </c:bar3DChart>
      <c:catAx>
        <c:axId val="2040675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067928"/>
        <c:crosses val="autoZero"/>
        <c:auto val="0"/>
        <c:lblAlgn val="ctr"/>
        <c:lblOffset val="100"/>
        <c:tickLblSkip val="1"/>
        <c:tickMarkSkip val="1"/>
        <c:noMultiLvlLbl val="0"/>
      </c:catAx>
      <c:valAx>
        <c:axId val="204067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Average number of days required to collect receivables</a:t>
                </a:r>
              </a:p>
            </c:rich>
          </c:tx>
          <c:layout>
            <c:manualLayout>
              <c:xMode val="edge"/>
              <c:yMode val="edge"/>
              <c:x val="5.4889725181696526E-2"/>
              <c:y val="0.3895131086142322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06753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G Times (W1)"/>
                <a:ea typeface="CG Times (W1)"/>
                <a:cs typeface="CG Times (W1)"/>
              </a:defRPr>
            </a:pPr>
            <a:r>
              <a:rPr lang="en-US"/>
              <a:t>Expense Composition Analysis</a:t>
            </a:r>
          </a:p>
        </c:rich>
      </c:tx>
      <c:layout>
        <c:manualLayout>
          <c:xMode val="edge"/>
          <c:yMode val="edge"/>
          <c:x val="0.24547283702213279"/>
          <c:y val="2.9010263080490647E-2"/>
        </c:manualLayout>
      </c:layout>
      <c:overlay val="0"/>
      <c:spPr>
        <a:noFill/>
        <a:ln w="25400">
          <a:noFill/>
        </a:ln>
      </c:spPr>
    </c:title>
    <c:autoTitleDeleted val="0"/>
    <c:view3D>
      <c:rotX val="15"/>
      <c:hPercent val="100"/>
      <c:rotY val="20"/>
      <c:depthPercent val="2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5090543259557343"/>
          <c:y val="0.12969294083042879"/>
          <c:w val="0.79074446680080479"/>
          <c:h val="0.56314040097423024"/>
        </c:manualLayout>
      </c:layout>
      <c:bar3DChart>
        <c:barDir val="col"/>
        <c:grouping val="standard"/>
        <c:varyColors val="0"/>
        <c:ser>
          <c:idx val="0"/>
          <c:order val="0"/>
          <c:spPr>
            <a:solidFill>
              <a:srgbClr val="8080FF"/>
            </a:solidFill>
            <a:ln w="12700">
              <a:solidFill>
                <a:srgbClr val="000000"/>
              </a:solidFill>
              <a:prstDash val="solid"/>
            </a:ln>
          </c:spPr>
          <c:invertIfNegative val="0"/>
          <c:cat>
            <c:strRef>
              <c:f>('Expense Composition'!$B$9:$B$21,'Expense Composition'!$B$25,'Expense Composition'!$B$28)</c:f>
              <c:strCache>
                <c:ptCount val="15"/>
                <c:pt idx="0">
                  <c:v>Cost of Goods Sold</c:v>
                </c:pt>
                <c:pt idx="1">
                  <c:v>Selling &amp; General Administrative </c:v>
                </c:pt>
                <c:pt idx="2">
                  <c:v> -   </c:v>
                </c:pt>
                <c:pt idx="3">
                  <c:v> Logo </c:v>
                </c:pt>
                <c:pt idx="4">
                  <c:v> Amazon Card Reader </c:v>
                </c:pt>
                <c:pt idx="5">
                  <c:v> HoloView Domain Name </c:v>
                </c:pt>
                <c:pt idx="6">
                  <c:v> Shirt/Business Cards </c:v>
                </c:pt>
                <c:pt idx="7">
                  <c:v> SiteGround Web Hosting </c:v>
                </c:pt>
                <c:pt idx="8">
                  <c:v> Acrylic </c:v>
                </c:pt>
                <c:pt idx="9">
                  <c:v> 3D Printing Filament </c:v>
                </c:pt>
                <c:pt idx="10">
                  <c:v> Adhesive </c:v>
                </c:pt>
                <c:pt idx="11">
                  <c:v> Depreciation &amp; Amort. </c:v>
                </c:pt>
                <c:pt idx="12">
                  <c:v> Interest Expense </c:v>
                </c:pt>
                <c:pt idx="13">
                  <c:v> Taxes </c:v>
                </c:pt>
                <c:pt idx="14">
                  <c:v>Owner's Draw</c:v>
                </c:pt>
              </c:strCache>
            </c:strRef>
          </c:cat>
          <c:val>
            <c:numRef>
              <c:f>('Expense Composition'!$E$9:$E$21,'Expense Composition'!$E$25,'Expense Composition'!$E$28)</c:f>
              <c:numCache>
                <c:formatCode>0.0%</c:formatCode>
                <c:ptCount val="15"/>
                <c:pt idx="0">
                  <c:v>0</c:v>
                </c:pt>
                <c:pt idx="1">
                  <c:v>0</c:v>
                </c:pt>
                <c:pt idx="2">
                  <c:v>0</c:v>
                </c:pt>
                <c:pt idx="3">
                  <c:v>0.25</c:v>
                </c:pt>
                <c:pt idx="4">
                  <c:v>0.125</c:v>
                </c:pt>
                <c:pt idx="5">
                  <c:v>0.10212499999999999</c:v>
                </c:pt>
                <c:pt idx="6">
                  <c:v>0.292375</c:v>
                </c:pt>
                <c:pt idx="7">
                  <c:v>0.59250000000000003</c:v>
                </c:pt>
                <c:pt idx="8">
                  <c:v>1.0406249999999999</c:v>
                </c:pt>
                <c:pt idx="9">
                  <c:v>0.23737499999999997</c:v>
                </c:pt>
                <c:pt idx="10">
                  <c:v>9.3875E-2</c:v>
                </c:pt>
                <c:pt idx="11">
                  <c:v>0</c:v>
                </c:pt>
                <c:pt idx="12">
                  <c:v>0</c:v>
                </c:pt>
                <c:pt idx="13">
                  <c:v>0</c:v>
                </c:pt>
                <c:pt idx="14">
                  <c:v>0</c:v>
                </c:pt>
              </c:numCache>
            </c:numRef>
          </c:val>
        </c:ser>
        <c:dLbls>
          <c:showLegendKey val="0"/>
          <c:showVal val="0"/>
          <c:showCatName val="0"/>
          <c:showSerName val="0"/>
          <c:showPercent val="0"/>
          <c:showBubbleSize val="0"/>
        </c:dLbls>
        <c:gapWidth val="150"/>
        <c:gapDepth val="50"/>
        <c:shape val="box"/>
        <c:axId val="202261400"/>
        <c:axId val="202261784"/>
        <c:axId val="203873968"/>
      </c:bar3DChart>
      <c:catAx>
        <c:axId val="2022614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CG Times (W1)"/>
                <a:ea typeface="CG Times (W1)"/>
                <a:cs typeface="CG Times (W1)"/>
              </a:defRPr>
            </a:pPr>
            <a:endParaRPr lang="en-US"/>
          </a:p>
        </c:txPr>
        <c:crossAx val="202261784"/>
        <c:crosses val="autoZero"/>
        <c:auto val="0"/>
        <c:lblAlgn val="ctr"/>
        <c:lblOffset val="100"/>
        <c:tickLblSkip val="1"/>
        <c:tickMarkSkip val="1"/>
        <c:noMultiLvlLbl val="1"/>
      </c:catAx>
      <c:valAx>
        <c:axId val="202261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G Times (W1)"/>
                    <a:ea typeface="CG Times (W1)"/>
                    <a:cs typeface="CG Times (W1)"/>
                  </a:defRPr>
                </a:pPr>
                <a:r>
                  <a:rPr lang="en-US"/>
                  <a:t>Percent of Revenues</a:t>
                </a:r>
              </a:p>
            </c:rich>
          </c:tx>
          <c:layout>
            <c:manualLayout>
              <c:xMode val="edge"/>
              <c:yMode val="edge"/>
              <c:x val="3.2193158953722337E-2"/>
              <c:y val="0.2866896586777899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2261400"/>
        <c:crosses val="autoZero"/>
        <c:crossBetween val="between"/>
      </c:valAx>
      <c:serAx>
        <c:axId val="2038739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2261784"/>
        <c:crosses val="autoZero"/>
        <c:tickLblSkip val="1"/>
        <c:tickMarkSkip val="1"/>
      </c:ser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W1)"/>
          <a:ea typeface="CG Times (W1)"/>
          <a:cs typeface="CG Times (W1)"/>
        </a:defRPr>
      </a:pPr>
      <a:endParaRPr lang="en-US"/>
    </a:p>
  </c:txPr>
  <c:printSettings>
    <c:headerFooter alignWithMargins="0">
      <c:oddHeader>&amp;A</c:oddHeader>
      <c:oddFooter>Page &amp;P</c:oddFooter>
    </c:headerFooter>
    <c:pageMargins b="1" l="0.75" r="0.75" t="1" header="0.5" footer="0.5"/>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G Times (W1)"/>
                <a:ea typeface="CG Times (W1)"/>
                <a:cs typeface="CG Times (W1)"/>
              </a:defRPr>
            </a:pPr>
            <a:r>
              <a:rPr lang="en-US"/>
              <a:t>Asset Composition Analysis</a:t>
            </a:r>
          </a:p>
        </c:rich>
      </c:tx>
      <c:layout>
        <c:manualLayout>
          <c:xMode val="edge"/>
          <c:yMode val="edge"/>
          <c:x val="0.33215547703180209"/>
          <c:y val="3.5587188612099648E-2"/>
        </c:manualLayout>
      </c:layout>
      <c:overlay val="0"/>
      <c:spPr>
        <a:noFill/>
        <a:ln w="25400">
          <a:noFill/>
        </a:ln>
      </c:spPr>
    </c:title>
    <c:autoTitleDeleted val="0"/>
    <c:view3D>
      <c:rotX val="15"/>
      <c:hPercent val="100"/>
      <c:rotY val="20"/>
      <c:depthPercent val="2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5901060070671377"/>
          <c:y val="0.19572953736654805"/>
          <c:w val="0.78975265017667839"/>
          <c:h val="0.54448398576512458"/>
        </c:manualLayout>
      </c:layout>
      <c:bar3DChart>
        <c:barDir val="col"/>
        <c:grouping val="standard"/>
        <c:varyColors val="0"/>
        <c:ser>
          <c:idx val="0"/>
          <c:order val="0"/>
          <c:spPr>
            <a:solidFill>
              <a:srgbClr val="8080FF"/>
            </a:solidFill>
            <a:ln w="12700">
              <a:solidFill>
                <a:srgbClr val="000000"/>
              </a:solidFill>
              <a:prstDash val="solid"/>
            </a:ln>
          </c:spPr>
          <c:invertIfNegative val="0"/>
          <c:cat>
            <c:strRef>
              <c:f>('Asset Composition'!$B$6:$B$8,'Asset Composition'!$B$10:$B$12)</c:f>
              <c:strCache>
                <c:ptCount val="6"/>
                <c:pt idx="0">
                  <c:v>Cash</c:v>
                </c:pt>
                <c:pt idx="1">
                  <c:v>Accounts Receivable</c:v>
                </c:pt>
                <c:pt idx="2">
                  <c:v>Inventory</c:v>
                </c:pt>
                <c:pt idx="3">
                  <c:v>Equipment</c:v>
                </c:pt>
                <c:pt idx="4">
                  <c:v>Other</c:v>
                </c:pt>
                <c:pt idx="5">
                  <c:v>Other</c:v>
                </c:pt>
              </c:strCache>
            </c:strRef>
          </c:cat>
          <c:val>
            <c:numRef>
              <c:f>('Asset Composition'!$E$6:$E$8,'Asset Composition'!$E$10:$E$12)</c:f>
              <c:numCache>
                <c:formatCode>0.0%</c:formatCode>
                <c:ptCount val="6"/>
                <c:pt idx="0">
                  <c:v>1</c:v>
                </c:pt>
                <c:pt idx="1">
                  <c:v>0</c:v>
                </c:pt>
                <c:pt idx="2">
                  <c:v>0</c:v>
                </c:pt>
                <c:pt idx="3">
                  <c:v>0</c:v>
                </c:pt>
                <c:pt idx="4">
                  <c:v>0</c:v>
                </c:pt>
                <c:pt idx="5">
                  <c:v>0</c:v>
                </c:pt>
              </c:numCache>
            </c:numRef>
          </c:val>
        </c:ser>
        <c:dLbls>
          <c:showLegendKey val="0"/>
          <c:showVal val="0"/>
          <c:showCatName val="0"/>
          <c:showSerName val="0"/>
          <c:showPercent val="0"/>
          <c:showBubbleSize val="0"/>
        </c:dLbls>
        <c:gapWidth val="150"/>
        <c:gapDepth val="50"/>
        <c:shape val="box"/>
        <c:axId val="203494544"/>
        <c:axId val="201137280"/>
        <c:axId val="203540536"/>
      </c:bar3DChart>
      <c:catAx>
        <c:axId val="2034945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CG Times (W1)"/>
                <a:ea typeface="CG Times (W1)"/>
                <a:cs typeface="CG Times (W1)"/>
              </a:defRPr>
            </a:pPr>
            <a:endParaRPr lang="en-US"/>
          </a:p>
        </c:txPr>
        <c:crossAx val="201137280"/>
        <c:crosses val="autoZero"/>
        <c:auto val="0"/>
        <c:lblAlgn val="ctr"/>
        <c:lblOffset val="100"/>
        <c:tickLblSkip val="1"/>
        <c:tickMarkSkip val="1"/>
        <c:noMultiLvlLbl val="1"/>
      </c:catAx>
      <c:valAx>
        <c:axId val="2011372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G Times (W1)"/>
                    <a:ea typeface="CG Times (W1)"/>
                    <a:cs typeface="CG Times (W1)"/>
                  </a:defRPr>
                </a:pPr>
                <a:r>
                  <a:rPr lang="en-US"/>
                  <a:t>Percent of Total Assets</a:t>
                </a:r>
              </a:p>
            </c:rich>
          </c:tx>
          <c:layout>
            <c:manualLayout>
              <c:xMode val="edge"/>
              <c:yMode val="edge"/>
              <c:x val="0.20141342756183744"/>
              <c:y val="0.2953736654804270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3494544"/>
        <c:crosses val="autoZero"/>
        <c:crossBetween val="between"/>
      </c:valAx>
      <c:serAx>
        <c:axId val="203540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1137280"/>
        <c:crosses val="autoZero"/>
        <c:tickLblSkip val="1"/>
        <c:tickMarkSkip val="1"/>
      </c:ser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W1)"/>
          <a:ea typeface="CG Times (W1)"/>
          <a:cs typeface="CG Times (W1)"/>
        </a:defRPr>
      </a:pPr>
      <a:endParaRPr lang="en-US"/>
    </a:p>
  </c:txPr>
  <c:printSettings>
    <c:headerFooter alignWithMargins="0">
      <c:oddHeader>&amp;A</c:oddHeader>
      <c:oddFooter>Page &amp;P</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G Times (W1)"/>
                <a:ea typeface="CG Times (W1)"/>
                <a:cs typeface="CG Times (W1)"/>
              </a:defRPr>
            </a:pPr>
            <a:r>
              <a:rPr lang="en-US"/>
              <a:t>Liabilities &amp; Equity Composition Analysis</a:t>
            </a:r>
          </a:p>
        </c:rich>
      </c:tx>
      <c:layout>
        <c:manualLayout>
          <c:xMode val="edge"/>
          <c:yMode val="edge"/>
          <c:x val="0.29505300353356889"/>
          <c:y val="3.5294168333766564E-2"/>
        </c:manualLayout>
      </c:layout>
      <c:overlay val="0"/>
      <c:spPr>
        <a:noFill/>
        <a:ln w="25400">
          <a:noFill/>
        </a:ln>
      </c:spPr>
    </c:title>
    <c:autoTitleDeleted val="0"/>
    <c:view3D>
      <c:rotX val="15"/>
      <c:hPercent val="100"/>
      <c:rotY val="20"/>
      <c:depthPercent val="2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1307420494699646"/>
          <c:y val="0.1058825050012997"/>
          <c:w val="0.83745583038869253"/>
          <c:h val="0.57058905472922616"/>
        </c:manualLayout>
      </c:layout>
      <c:bar3DChart>
        <c:barDir val="col"/>
        <c:grouping val="standard"/>
        <c:varyColors val="0"/>
        <c:ser>
          <c:idx val="0"/>
          <c:order val="0"/>
          <c:spPr>
            <a:solidFill>
              <a:srgbClr val="8080FF"/>
            </a:solidFill>
            <a:ln w="12700">
              <a:solidFill>
                <a:srgbClr val="000000"/>
              </a:solidFill>
              <a:prstDash val="solid"/>
            </a:ln>
          </c:spPr>
          <c:invertIfNegative val="0"/>
          <c:cat>
            <c:strRef>
              <c:f>('Asset Composition'!$B$18:$B$20,'Asset Composition'!$B$22:$B$23,'Asset Composition'!$B$27:$B$31)</c:f>
              <c:strCache>
                <c:ptCount val="10"/>
                <c:pt idx="0">
                  <c:v>Accounts Payable</c:v>
                </c:pt>
                <c:pt idx="1">
                  <c:v>Short Term Debt</c:v>
                </c:pt>
                <c:pt idx="2">
                  <c:v>Other Current Liabilities</c:v>
                </c:pt>
                <c:pt idx="3">
                  <c:v>Long-Term Debt</c:v>
                </c:pt>
                <c:pt idx="4">
                  <c:v>Other Long-term Liabilities</c:v>
                </c:pt>
                <c:pt idx="5">
                  <c:v>Retained Earnings</c:v>
                </c:pt>
                <c:pt idx="6">
                  <c:v>Owner 1 Investment</c:v>
                </c:pt>
                <c:pt idx="7">
                  <c:v>Other</c:v>
                </c:pt>
                <c:pt idx="8">
                  <c:v>Other</c:v>
                </c:pt>
                <c:pt idx="9">
                  <c:v>Other</c:v>
                </c:pt>
              </c:strCache>
            </c:strRef>
          </c:cat>
          <c:val>
            <c:numRef>
              <c:f>('Asset Composition'!$E$18:$E$20,'Asset Composition'!$E$22:$E$23,'Asset Composition'!$E$27:$E$31)</c:f>
              <c:numCache>
                <c:formatCode>0.0%</c:formatCode>
                <c:ptCount val="10"/>
                <c:pt idx="0">
                  <c:v>0</c:v>
                </c:pt>
                <c:pt idx="1">
                  <c:v>0</c:v>
                </c:pt>
                <c:pt idx="2">
                  <c:v>0</c:v>
                </c:pt>
                <c:pt idx="3">
                  <c:v>0</c:v>
                </c:pt>
                <c:pt idx="4">
                  <c:v>0</c:v>
                </c:pt>
                <c:pt idx="5">
                  <c:v>-1.7338750000000001</c:v>
                </c:pt>
                <c:pt idx="6">
                  <c:v>2.7338749999999998</c:v>
                </c:pt>
                <c:pt idx="7">
                  <c:v>0</c:v>
                </c:pt>
                <c:pt idx="8">
                  <c:v>0</c:v>
                </c:pt>
                <c:pt idx="9">
                  <c:v>0</c:v>
                </c:pt>
              </c:numCache>
            </c:numRef>
          </c:val>
        </c:ser>
        <c:dLbls>
          <c:showLegendKey val="0"/>
          <c:showVal val="0"/>
          <c:showCatName val="0"/>
          <c:showSerName val="0"/>
          <c:showPercent val="0"/>
          <c:showBubbleSize val="0"/>
        </c:dLbls>
        <c:gapWidth val="150"/>
        <c:gapDepth val="50"/>
        <c:shape val="box"/>
        <c:axId val="201138272"/>
        <c:axId val="201138656"/>
        <c:axId val="203871848"/>
      </c:bar3DChart>
      <c:catAx>
        <c:axId val="2011382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CG Times (W1)"/>
                <a:ea typeface="CG Times (W1)"/>
                <a:cs typeface="CG Times (W1)"/>
              </a:defRPr>
            </a:pPr>
            <a:endParaRPr lang="en-US"/>
          </a:p>
        </c:txPr>
        <c:crossAx val="201138656"/>
        <c:crosses val="autoZero"/>
        <c:auto val="0"/>
        <c:lblAlgn val="ctr"/>
        <c:lblOffset val="100"/>
        <c:tickLblSkip val="2"/>
        <c:tickMarkSkip val="1"/>
        <c:noMultiLvlLbl val="1"/>
      </c:catAx>
      <c:valAx>
        <c:axId val="2011386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G Times (W1)"/>
                    <a:ea typeface="CG Times (W1)"/>
                    <a:cs typeface="CG Times (W1)"/>
                  </a:defRPr>
                </a:pPr>
                <a:r>
                  <a:rPr lang="en-US"/>
                  <a:t>Percent of Total Assets</a:t>
                </a:r>
              </a:p>
            </c:rich>
          </c:tx>
          <c:layout>
            <c:manualLayout>
              <c:xMode val="edge"/>
              <c:yMode val="edge"/>
              <c:x val="0.14487632508833923"/>
              <c:y val="0.1794120223633133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1138272"/>
        <c:crosses val="autoZero"/>
        <c:crossBetween val="between"/>
      </c:valAx>
      <c:serAx>
        <c:axId val="203871848"/>
        <c:scaling>
          <c:orientation val="minMax"/>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CG Times (W1)"/>
                    <a:ea typeface="CG Times (W1)"/>
                    <a:cs typeface="CG Times (W1)"/>
                  </a:defRPr>
                </a:pPr>
                <a:r>
                  <a:rPr lang="en-US"/>
                  <a:t> </a:t>
                </a:r>
              </a:p>
            </c:rich>
          </c:tx>
          <c:layout>
            <c:manualLayout>
              <c:xMode val="edge"/>
              <c:yMode val="edge"/>
              <c:x val="0.84805653710247353"/>
              <c:y val="0.6264714879243564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en-US"/>
          </a:p>
        </c:txPr>
        <c:crossAx val="201138656"/>
        <c:crosses val="autoZero"/>
        <c:tickLblSkip val="1"/>
        <c:tickMarkSkip val="1"/>
      </c:ser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W1)"/>
          <a:ea typeface="CG Times (W1)"/>
          <a:cs typeface="CG Times (W1)"/>
        </a:defRPr>
      </a:pPr>
      <a:endParaRPr lang="en-US"/>
    </a:p>
  </c:txPr>
  <c:printSettings>
    <c:headerFooter alignWithMargins="0">
      <c:oddHeader>&amp;A</c:oddHeader>
      <c:oddFooter>Page &amp;P</c:oddFooter>
    </c:headerFooter>
    <c:pageMargins b="1" l="0.75" r="0.75"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723900</xdr:colOff>
          <xdr:row>0</xdr:row>
          <xdr:rowOff>123825</xdr:rowOff>
        </xdr:from>
        <xdr:to>
          <xdr:col>0</xdr:col>
          <xdr:colOff>2076450</xdr:colOff>
          <xdr:row>5</xdr:row>
          <xdr:rowOff>276225</xdr:rowOff>
        </xdr:to>
        <xdr:sp macro="" textlink="">
          <xdr:nvSpPr>
            <xdr:cNvPr id="1025" name="Picture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123825</xdr:rowOff>
    </xdr:from>
    <xdr:to>
      <xdr:col>7</xdr:col>
      <xdr:colOff>333375</xdr:colOff>
      <xdr:row>28</xdr:row>
      <xdr:rowOff>142875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4733925</xdr:colOff>
      <xdr:row>16</xdr:row>
      <xdr:rowOff>114300</xdr:rowOff>
    </xdr:to>
    <xdr:graphicFrame macro="">
      <xdr:nvGraphicFramePr>
        <xdr:cNvPr id="30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94</xdr:row>
      <xdr:rowOff>85725</xdr:rowOff>
    </xdr:from>
    <xdr:to>
      <xdr:col>1</xdr:col>
      <xdr:colOff>4733925</xdr:colOff>
      <xdr:row>123</xdr:row>
      <xdr:rowOff>85725</xdr:rowOff>
    </xdr:to>
    <xdr:graphicFrame macro="">
      <xdr:nvGraphicFramePr>
        <xdr:cNvPr id="308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44</xdr:row>
      <xdr:rowOff>76200</xdr:rowOff>
    </xdr:from>
    <xdr:to>
      <xdr:col>1</xdr:col>
      <xdr:colOff>4762500</xdr:colOff>
      <xdr:row>55</xdr:row>
      <xdr:rowOff>123825</xdr:rowOff>
    </xdr:to>
    <xdr:graphicFrame macro="">
      <xdr:nvGraphicFramePr>
        <xdr:cNvPr id="308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67</xdr:row>
      <xdr:rowOff>47625</xdr:rowOff>
    </xdr:from>
    <xdr:to>
      <xdr:col>1</xdr:col>
      <xdr:colOff>4733925</xdr:colOff>
      <xdr:row>80</xdr:row>
      <xdr:rowOff>114300</xdr:rowOff>
    </xdr:to>
    <xdr:graphicFrame macro="">
      <xdr:nvGraphicFramePr>
        <xdr:cNvPr id="308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xdr:row>
      <xdr:rowOff>57150</xdr:rowOff>
    </xdr:from>
    <xdr:to>
      <xdr:col>12</xdr:col>
      <xdr:colOff>561975</xdr:colOff>
      <xdr:row>35</xdr:row>
      <xdr:rowOff>114300</xdr:rowOff>
    </xdr:to>
    <xdr:graphicFrame macro="">
      <xdr:nvGraphicFramePr>
        <xdr:cNvPr id="410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0</xdr:row>
      <xdr:rowOff>9525</xdr:rowOff>
    </xdr:from>
    <xdr:to>
      <xdr:col>13</xdr:col>
      <xdr:colOff>552450</xdr:colOff>
      <xdr:row>16</xdr:row>
      <xdr:rowOff>9525</xdr:rowOff>
    </xdr:to>
    <xdr:graphicFrame macro="">
      <xdr:nvGraphicFramePr>
        <xdr:cNvPr id="51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16</xdr:row>
      <xdr:rowOff>19050</xdr:rowOff>
    </xdr:from>
    <xdr:to>
      <xdr:col>13</xdr:col>
      <xdr:colOff>552450</xdr:colOff>
      <xdr:row>35</xdr:row>
      <xdr:rowOff>142875</xdr:rowOff>
    </xdr:to>
    <xdr:graphicFrame macro="">
      <xdr:nvGraphicFramePr>
        <xdr:cNvPr id="51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49"/>
  <sheetViews>
    <sheetView showGridLines="0" showRowColHeaders="0" topLeftCell="A18" workbookViewId="0">
      <selection activeCell="A12" sqref="A12"/>
    </sheetView>
  </sheetViews>
  <sheetFormatPr defaultRowHeight="12.75"/>
  <cols>
    <col min="1" max="1" width="89" style="6" customWidth="1"/>
    <col min="2" max="16384" width="9.140625" style="6"/>
  </cols>
  <sheetData>
    <row r="6" spans="1:1" ht="25.5">
      <c r="A6" s="483" t="s">
        <v>315</v>
      </c>
    </row>
    <row r="7" spans="1:1" ht="14.25">
      <c r="A7" s="507" t="s">
        <v>314</v>
      </c>
    </row>
    <row r="8" spans="1:1">
      <c r="A8" s="506" t="s">
        <v>0</v>
      </c>
    </row>
    <row r="9" spans="1:1">
      <c r="A9" s="291" t="s">
        <v>307</v>
      </c>
    </row>
    <row r="10" spans="1:1">
      <c r="A10" s="128"/>
    </row>
    <row r="11" spans="1:1">
      <c r="A11" s="67" t="s">
        <v>1</v>
      </c>
    </row>
    <row r="12" spans="1:1">
      <c r="A12" s="129" t="s">
        <v>2</v>
      </c>
    </row>
    <row r="13" spans="1:1">
      <c r="A13" s="67" t="s">
        <v>3</v>
      </c>
    </row>
    <row r="14" spans="1:1">
      <c r="A14" s="68" t="s">
        <v>4</v>
      </c>
    </row>
    <row r="15" spans="1:1">
      <c r="A15" s="67" t="s">
        <v>5</v>
      </c>
    </row>
    <row r="16" spans="1:1">
      <c r="A16" s="68" t="s">
        <v>6</v>
      </c>
    </row>
    <row r="17" spans="1:1">
      <c r="A17" s="67" t="s">
        <v>7</v>
      </c>
    </row>
    <row r="18" spans="1:1">
      <c r="A18" s="67" t="s">
        <v>8</v>
      </c>
    </row>
    <row r="19" spans="1:1">
      <c r="A19" s="67"/>
    </row>
    <row r="20" spans="1:1">
      <c r="A20" s="67" t="s">
        <v>9</v>
      </c>
    </row>
    <row r="21" spans="1:1">
      <c r="A21" s="67" t="s">
        <v>10</v>
      </c>
    </row>
    <row r="22" spans="1:1">
      <c r="A22" s="67" t="s">
        <v>11</v>
      </c>
    </row>
    <row r="23" spans="1:1">
      <c r="A23" s="67"/>
    </row>
    <row r="24" spans="1:1">
      <c r="A24" s="67" t="s">
        <v>12</v>
      </c>
    </row>
    <row r="25" spans="1:1">
      <c r="A25" s="67" t="s">
        <v>13</v>
      </c>
    </row>
    <row r="26" spans="1:1">
      <c r="A26" s="67" t="s">
        <v>14</v>
      </c>
    </row>
    <row r="27" spans="1:1">
      <c r="A27" s="67" t="s">
        <v>15</v>
      </c>
    </row>
    <row r="28" spans="1:1">
      <c r="A28" s="67" t="s">
        <v>16</v>
      </c>
    </row>
    <row r="29" spans="1:1">
      <c r="A29" s="67"/>
    </row>
    <row r="30" spans="1:1">
      <c r="A30" s="67" t="s">
        <v>17</v>
      </c>
    </row>
    <row r="31" spans="1:1">
      <c r="A31" s="67" t="s">
        <v>18</v>
      </c>
    </row>
    <row r="32" spans="1:1">
      <c r="A32" s="67"/>
    </row>
    <row r="33" spans="1:1">
      <c r="A33" s="67" t="s">
        <v>19</v>
      </c>
    </row>
    <row r="34" spans="1:1">
      <c r="A34" s="67" t="s">
        <v>20</v>
      </c>
    </row>
    <row r="35" spans="1:1">
      <c r="A35" s="67" t="s">
        <v>21</v>
      </c>
    </row>
    <row r="36" spans="1:1">
      <c r="A36" s="67"/>
    </row>
    <row r="37" spans="1:1">
      <c r="A37" s="67" t="s">
        <v>22</v>
      </c>
    </row>
    <row r="38" spans="1:1">
      <c r="A38" s="67"/>
    </row>
    <row r="39" spans="1:1">
      <c r="A39" s="67" t="s">
        <v>310</v>
      </c>
    </row>
    <row r="40" spans="1:1">
      <c r="A40" s="6" t="s">
        <v>308</v>
      </c>
    </row>
    <row r="41" spans="1:1">
      <c r="A41" s="6" t="s">
        <v>309</v>
      </c>
    </row>
    <row r="42" spans="1:1">
      <c r="A42" s="67" t="s">
        <v>23</v>
      </c>
    </row>
    <row r="43" spans="1:1">
      <c r="A43" s="67" t="s">
        <v>24</v>
      </c>
    </row>
    <row r="44" spans="1:1">
      <c r="A44" s="67" t="s">
        <v>25</v>
      </c>
    </row>
    <row r="45" spans="1:1">
      <c r="A45" s="67" t="s">
        <v>26</v>
      </c>
    </row>
    <row r="46" spans="1:1">
      <c r="A46" s="67" t="s">
        <v>27</v>
      </c>
    </row>
    <row r="47" spans="1:1">
      <c r="A47"/>
    </row>
    <row r="48" spans="1:1">
      <c r="A48" t="s">
        <v>311</v>
      </c>
    </row>
    <row r="49" spans="1:1">
      <c r="A49" s="6" t="s">
        <v>312</v>
      </c>
    </row>
  </sheetData>
  <sheetProtection password="D8FB" sheet="1" objects="1" scenarios="1"/>
  <phoneticPr fontId="5" type="noConversion"/>
  <pageMargins left="0.75" right="0.75" top="1" bottom="1" header="0.5" footer="0.5"/>
  <pageSetup orientation="portrait" horizontalDpi="300" verticalDpi="300" r:id="rId1"/>
  <headerFooter alignWithMargins="0"/>
  <drawing r:id="rId2"/>
  <legacyDrawing r:id="rId3"/>
  <oleObjects>
    <mc:AlternateContent xmlns:mc="http://schemas.openxmlformats.org/markup-compatibility/2006">
      <mc:Choice Requires="x14">
        <oleObject progId="PBrush" shapeId="1025" r:id="rId4">
          <objectPr defaultSize="0" autoLine="0" autoPict="0" r:id="rId5">
            <anchor moveWithCells="1">
              <from>
                <xdr:col>0</xdr:col>
                <xdr:colOff>723900</xdr:colOff>
                <xdr:row>0</xdr:row>
                <xdr:rowOff>123825</xdr:rowOff>
              </from>
              <to>
                <xdr:col>0</xdr:col>
                <xdr:colOff>2076450</xdr:colOff>
                <xdr:row>5</xdr:row>
                <xdr:rowOff>276225</xdr:rowOff>
              </to>
            </anchor>
          </objectPr>
        </oleObject>
      </mc:Choice>
      <mc:Fallback>
        <oleObject progId="PBrush"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8" width="9.140625" style="100"/>
    <col min="9" max="9" width="8.28515625" style="100" customWidth="1"/>
    <col min="10" max="16384" width="9.140625" style="100"/>
  </cols>
  <sheetData>
    <row r="1" spans="1:11">
      <c r="A1" s="382" t="s">
        <v>230</v>
      </c>
      <c r="B1" s="383"/>
      <c r="C1" s="383"/>
      <c r="D1" s="383"/>
      <c r="E1" s="383"/>
      <c r="F1" s="383"/>
      <c r="G1" s="383"/>
      <c r="H1" s="383"/>
      <c r="I1" s="383"/>
      <c r="J1" s="383"/>
      <c r="K1" s="383"/>
    </row>
    <row r="2" spans="1:11">
      <c r="A2" s="383" t="s">
        <v>231</v>
      </c>
      <c r="B2" s="383"/>
      <c r="C2" s="383"/>
      <c r="D2" s="383"/>
      <c r="E2" s="383"/>
      <c r="F2" s="383"/>
      <c r="G2" s="383"/>
      <c r="H2" s="383"/>
      <c r="I2" s="383"/>
      <c r="J2" s="383"/>
      <c r="K2" s="383"/>
    </row>
    <row r="3" spans="1:11">
      <c r="A3" s="383" t="s">
        <v>232</v>
      </c>
      <c r="B3" s="383"/>
      <c r="C3" s="383"/>
      <c r="D3" s="383"/>
      <c r="E3" s="383"/>
      <c r="F3" s="383"/>
      <c r="G3" s="383"/>
      <c r="H3" s="383"/>
      <c r="I3" s="383"/>
      <c r="J3" s="383"/>
      <c r="K3" s="383"/>
    </row>
    <row r="4" spans="1:11">
      <c r="A4" s="383"/>
      <c r="B4" s="383"/>
      <c r="C4" s="383"/>
      <c r="D4" s="383"/>
      <c r="E4" s="383"/>
      <c r="F4" s="383"/>
      <c r="G4" s="383"/>
      <c r="H4" s="383"/>
      <c r="I4" s="383"/>
      <c r="J4" s="383"/>
      <c r="K4" s="383"/>
    </row>
    <row r="5" spans="1:11">
      <c r="A5" s="382" t="s">
        <v>233</v>
      </c>
      <c r="B5" s="383"/>
      <c r="C5" s="383"/>
      <c r="D5" s="383"/>
      <c r="E5" s="383"/>
      <c r="F5" s="383"/>
      <c r="G5" s="383"/>
      <c r="H5" s="383"/>
      <c r="I5" s="383"/>
      <c r="J5" s="383"/>
      <c r="K5" s="383"/>
    </row>
    <row r="6" spans="1:11">
      <c r="A6" s="383" t="s">
        <v>234</v>
      </c>
      <c r="B6" s="383"/>
      <c r="C6" s="383"/>
      <c r="D6" s="383"/>
      <c r="E6" s="383"/>
      <c r="F6" s="383"/>
      <c r="G6" s="383"/>
      <c r="H6" s="383"/>
      <c r="I6" s="383"/>
      <c r="J6" s="383"/>
      <c r="K6" s="383"/>
    </row>
    <row r="7" spans="1:11">
      <c r="A7" s="383" t="s">
        <v>235</v>
      </c>
      <c r="B7" s="383"/>
      <c r="C7" s="383"/>
      <c r="D7" s="383"/>
      <c r="E7" s="383"/>
      <c r="F7" s="383"/>
      <c r="G7" s="383"/>
      <c r="H7" s="383"/>
      <c r="I7" s="383"/>
      <c r="J7" s="383"/>
      <c r="K7" s="383"/>
    </row>
    <row r="8" spans="1:11">
      <c r="A8" s="383" t="s">
        <v>236</v>
      </c>
      <c r="B8" s="383"/>
      <c r="C8" s="383"/>
      <c r="D8" s="383"/>
      <c r="E8" s="383"/>
      <c r="F8" s="383"/>
      <c r="G8" s="383"/>
      <c r="H8" s="383"/>
      <c r="I8" s="383"/>
      <c r="J8" s="383"/>
      <c r="K8" s="383"/>
    </row>
    <row r="9" spans="1:11">
      <c r="A9" s="383" t="s">
        <v>237</v>
      </c>
      <c r="B9" s="383"/>
      <c r="C9" s="383"/>
      <c r="D9" s="383"/>
      <c r="E9" s="383"/>
      <c r="F9" s="383"/>
      <c r="G9" s="383"/>
      <c r="H9" s="383"/>
      <c r="I9" s="383"/>
      <c r="J9" s="383"/>
      <c r="K9" s="383"/>
    </row>
    <row r="10" spans="1:11">
      <c r="A10" s="383" t="s">
        <v>238</v>
      </c>
      <c r="B10" s="383"/>
      <c r="C10" s="383"/>
      <c r="D10" s="383"/>
      <c r="E10" s="383"/>
      <c r="F10" s="383"/>
      <c r="G10" s="383"/>
      <c r="H10" s="383"/>
      <c r="I10" s="383"/>
      <c r="J10" s="383"/>
      <c r="K10" s="383"/>
    </row>
    <row r="11" spans="1:11">
      <c r="A11" s="382" t="s">
        <v>239</v>
      </c>
      <c r="B11" s="383"/>
      <c r="C11" s="383"/>
      <c r="D11" s="383"/>
      <c r="E11" s="383"/>
      <c r="F11" s="383"/>
      <c r="G11" s="383"/>
      <c r="H11" s="383"/>
      <c r="I11" s="383"/>
      <c r="J11" s="383"/>
      <c r="K11" s="383"/>
    </row>
    <row r="12" spans="1:11">
      <c r="A12" s="383" t="str">
        <f>IF('Industry Norms'!F50&gt;0,"     The firm's efficiency in producing income given its level of equity is greater than the industry average.","      The firm's efficiency in producing income given its level of equity is worse than the industry average." )</f>
        <v xml:space="preserve">      The firm's efficiency in producing income given its level of equity is worse than the industry average.</v>
      </c>
      <c r="B12" s="383"/>
      <c r="C12" s="383"/>
      <c r="D12" s="383"/>
      <c r="E12" s="383"/>
      <c r="F12" s="383"/>
      <c r="G12" s="383"/>
      <c r="H12" s="383"/>
      <c r="I12" s="383"/>
      <c r="J12" s="383"/>
      <c r="K12" s="383"/>
    </row>
    <row r="13" spans="1:11">
      <c r="A13" s="382" t="s">
        <v>150</v>
      </c>
      <c r="B13" s="383"/>
      <c r="C13" s="383"/>
      <c r="D13" s="383"/>
      <c r="E13" s="383"/>
      <c r="F13" s="383"/>
      <c r="G13" s="383"/>
      <c r="H13" s="383"/>
      <c r="I13" s="383"/>
      <c r="J13" s="383"/>
      <c r="K13" s="383"/>
    </row>
    <row r="14" spans="1:11">
      <c r="A14" s="383" t="e">
        <f>IF(#REF!&gt;0,"     Trend is positive: ROE is improving.","     Trend is negative: ROE is declining.")</f>
        <v>#REF!</v>
      </c>
      <c r="B14" s="383"/>
      <c r="C14" s="383"/>
      <c r="D14" s="383"/>
      <c r="E14" s="383"/>
      <c r="F14" s="383"/>
      <c r="G14" s="383"/>
      <c r="H14" s="383"/>
      <c r="I14" s="383"/>
      <c r="J14" s="383"/>
      <c r="K14" s="383"/>
    </row>
    <row r="15" spans="1:11">
      <c r="A15" s="383"/>
      <c r="B15" s="383"/>
      <c r="C15" s="383"/>
      <c r="D15" s="383"/>
      <c r="E15" s="383"/>
      <c r="F15" s="383"/>
      <c r="G15" s="383"/>
      <c r="H15" s="383"/>
      <c r="I15" s="383"/>
      <c r="J15" s="383"/>
      <c r="K15" s="383"/>
    </row>
    <row r="16" spans="1:11">
      <c r="A16" s="382" t="s">
        <v>240</v>
      </c>
      <c r="B16" s="383"/>
      <c r="C16" s="383"/>
      <c r="D16" s="383"/>
      <c r="E16" s="383"/>
      <c r="F16" s="383"/>
      <c r="G16" s="383"/>
      <c r="H16" s="383"/>
      <c r="I16" s="383"/>
      <c r="J16" s="383"/>
      <c r="K16" s="383"/>
    </row>
    <row r="17" spans="1:11">
      <c r="A17" s="383"/>
      <c r="B17" s="383"/>
      <c r="C17" s="383"/>
      <c r="D17" s="383"/>
      <c r="E17" s="383"/>
      <c r="F17" s="383"/>
      <c r="G17" s="383"/>
      <c r="H17" s="383"/>
      <c r="I17" s="383"/>
      <c r="J17" s="383"/>
      <c r="K17" s="383"/>
    </row>
    <row r="18" spans="1:11">
      <c r="A18" s="383"/>
      <c r="B18" s="383"/>
      <c r="C18" s="383"/>
      <c r="D18" s="383"/>
      <c r="E18" s="383"/>
      <c r="F18" s="383"/>
      <c r="G18" s="383"/>
      <c r="H18" s="383"/>
      <c r="I18" s="383"/>
      <c r="J18" s="383"/>
      <c r="K18" s="383"/>
    </row>
    <row r="19" spans="1:11">
      <c r="A19" s="383"/>
      <c r="B19" s="383"/>
      <c r="C19" s="383"/>
      <c r="D19" s="383"/>
      <c r="E19" s="383"/>
      <c r="F19" s="383"/>
      <c r="G19" s="383"/>
      <c r="H19" s="383"/>
      <c r="I19" s="383"/>
      <c r="J19" s="383"/>
      <c r="K19" s="383"/>
    </row>
    <row r="20" spans="1:11">
      <c r="A20" s="383"/>
      <c r="B20" s="383"/>
      <c r="C20" s="383"/>
      <c r="D20" s="383"/>
      <c r="E20" s="383"/>
      <c r="F20" s="383"/>
      <c r="G20" s="383"/>
      <c r="H20" s="383"/>
      <c r="I20" s="383"/>
      <c r="J20" s="383"/>
      <c r="K20" s="383"/>
    </row>
    <row r="21" spans="1:11">
      <c r="A21" s="383"/>
      <c r="B21" s="383"/>
      <c r="C21" s="383"/>
      <c r="D21" s="383"/>
      <c r="E21" s="383"/>
      <c r="F21" s="383"/>
      <c r="G21" s="383"/>
      <c r="H21" s="383"/>
      <c r="I21" s="383"/>
      <c r="J21" s="383"/>
      <c r="K21" s="383"/>
    </row>
    <row r="22" spans="1:11">
      <c r="A22" s="383"/>
      <c r="B22" s="383"/>
      <c r="C22" s="383"/>
      <c r="D22" s="383"/>
      <c r="E22" s="383"/>
      <c r="F22" s="383"/>
      <c r="G22" s="383"/>
      <c r="H22" s="383"/>
      <c r="I22" s="383"/>
      <c r="J22" s="383"/>
      <c r="K22" s="383"/>
    </row>
    <row r="23" spans="1:11">
      <c r="A23" s="383"/>
      <c r="B23" s="383"/>
      <c r="C23" s="383"/>
      <c r="D23" s="383"/>
      <c r="E23" s="383"/>
      <c r="F23" s="383"/>
      <c r="G23" s="383"/>
      <c r="H23" s="383"/>
      <c r="I23" s="383"/>
      <c r="J23" s="383"/>
      <c r="K23" s="383"/>
    </row>
    <row r="24" spans="1:11">
      <c r="A24" s="383"/>
      <c r="B24" s="383"/>
      <c r="C24" s="383"/>
      <c r="D24" s="383"/>
      <c r="E24" s="383"/>
      <c r="F24" s="383"/>
      <c r="G24" s="383"/>
      <c r="H24" s="383"/>
      <c r="I24" s="383"/>
      <c r="J24" s="383"/>
      <c r="K24" s="383"/>
    </row>
    <row r="25" spans="1:11">
      <c r="A25" s="383"/>
      <c r="B25" s="383"/>
      <c r="C25" s="383"/>
      <c r="D25" s="383"/>
      <c r="E25" s="383"/>
      <c r="F25" s="383"/>
      <c r="G25" s="383"/>
      <c r="H25" s="383"/>
      <c r="I25" s="383"/>
      <c r="J25" s="383"/>
      <c r="K25" s="383"/>
    </row>
    <row r="26" spans="1:11">
      <c r="A26" s="383"/>
      <c r="B26" s="383"/>
      <c r="C26" s="383"/>
      <c r="D26" s="383"/>
      <c r="E26" s="383"/>
      <c r="F26" s="383"/>
      <c r="G26" s="383"/>
      <c r="H26" s="383"/>
      <c r="I26" s="383"/>
      <c r="J26" s="383"/>
      <c r="K26" s="383"/>
    </row>
    <row r="27" spans="1:11">
      <c r="A27" s="383"/>
      <c r="B27" s="383"/>
      <c r="C27" s="383"/>
      <c r="D27" s="383"/>
      <c r="E27" s="383"/>
      <c r="F27" s="383"/>
      <c r="G27" s="383"/>
      <c r="H27" s="383"/>
      <c r="I27" s="383"/>
      <c r="J27" s="383"/>
      <c r="K27" s="383"/>
    </row>
    <row r="28" spans="1:11">
      <c r="A28" s="383"/>
      <c r="B28" s="383"/>
      <c r="C28" s="383"/>
      <c r="D28" s="383"/>
      <c r="E28" s="383"/>
      <c r="F28" s="383"/>
      <c r="G28" s="383"/>
      <c r="H28" s="383"/>
      <c r="I28" s="383"/>
      <c r="J28" s="383"/>
      <c r="K28" s="383"/>
    </row>
    <row r="29" spans="1:11">
      <c r="A29" s="383"/>
      <c r="B29" s="383"/>
      <c r="C29" s="383"/>
      <c r="D29" s="383"/>
      <c r="E29" s="383"/>
      <c r="F29" s="383"/>
      <c r="G29" s="383"/>
      <c r="H29" s="383"/>
      <c r="I29" s="383"/>
      <c r="J29" s="383"/>
      <c r="K29" s="383"/>
    </row>
    <row r="30" spans="1:11">
      <c r="A30" s="383"/>
      <c r="B30" s="383"/>
      <c r="C30" s="383"/>
      <c r="D30" s="383"/>
      <c r="E30" s="383"/>
      <c r="F30" s="383"/>
      <c r="G30" s="383"/>
      <c r="H30" s="383"/>
      <c r="I30" s="383"/>
      <c r="J30" s="383"/>
      <c r="K30" s="383"/>
    </row>
    <row r="31" spans="1:11">
      <c r="A31" s="383"/>
      <c r="B31" s="383"/>
      <c r="C31" s="383"/>
      <c r="D31" s="383"/>
      <c r="E31" s="383"/>
      <c r="F31" s="383"/>
      <c r="G31" s="383"/>
      <c r="H31" s="383"/>
      <c r="I31" s="383"/>
      <c r="J31" s="383"/>
      <c r="K31" s="383"/>
    </row>
    <row r="32" spans="1:11">
      <c r="A32" s="383"/>
      <c r="B32" s="383"/>
      <c r="C32" s="383"/>
      <c r="D32" s="383"/>
      <c r="E32" s="383"/>
      <c r="F32" s="383"/>
      <c r="G32" s="383"/>
      <c r="H32" s="383"/>
      <c r="I32" s="383"/>
      <c r="J32" s="383"/>
      <c r="K32" s="383"/>
    </row>
    <row r="33" spans="1:11">
      <c r="A33" s="383"/>
      <c r="B33" s="383"/>
      <c r="C33" s="383"/>
      <c r="D33" s="383"/>
      <c r="E33" s="383"/>
      <c r="F33" s="383"/>
      <c r="G33" s="383"/>
      <c r="H33" s="383"/>
      <c r="I33" s="383"/>
      <c r="J33" s="383"/>
      <c r="K33" s="383"/>
    </row>
    <row r="34" spans="1:11">
      <c r="A34" s="383"/>
      <c r="B34" s="383"/>
      <c r="C34" s="383"/>
      <c r="D34" s="383"/>
      <c r="E34" s="383"/>
      <c r="F34" s="383"/>
      <c r="G34" s="383"/>
      <c r="H34" s="383"/>
      <c r="I34" s="383"/>
      <c r="J34" s="383"/>
      <c r="K34" s="383"/>
    </row>
    <row r="35" spans="1:11">
      <c r="A35" s="383"/>
      <c r="B35" s="383"/>
      <c r="C35" s="383"/>
      <c r="D35" s="383"/>
      <c r="E35" s="383"/>
      <c r="F35" s="383"/>
      <c r="G35" s="383"/>
      <c r="H35" s="383"/>
      <c r="I35" s="383"/>
      <c r="J35" s="383"/>
      <c r="K35" s="383"/>
    </row>
    <row r="36" spans="1:11">
      <c r="A36" s="383"/>
      <c r="B36" s="383"/>
      <c r="C36" s="383"/>
      <c r="D36" s="383"/>
      <c r="E36" s="383"/>
      <c r="F36" s="383"/>
      <c r="G36" s="383"/>
      <c r="H36" s="383"/>
      <c r="I36" s="383"/>
      <c r="J36" s="383"/>
      <c r="K36" s="383"/>
    </row>
    <row r="37" spans="1:11">
      <c r="A37" s="383"/>
      <c r="B37" s="383"/>
      <c r="C37" s="383"/>
      <c r="D37" s="383"/>
      <c r="E37" s="383"/>
      <c r="F37" s="383"/>
      <c r="G37" s="383"/>
      <c r="H37" s="383"/>
      <c r="I37" s="383"/>
      <c r="J37" s="383"/>
      <c r="K37" s="383"/>
    </row>
    <row r="38" spans="1:11">
      <c r="A38" s="383"/>
      <c r="B38" s="383"/>
      <c r="C38" s="383"/>
      <c r="D38" s="383"/>
      <c r="E38" s="383"/>
      <c r="F38" s="383"/>
      <c r="G38" s="383"/>
      <c r="H38" s="383"/>
      <c r="I38" s="383"/>
      <c r="J38" s="383"/>
      <c r="K38" s="383"/>
    </row>
    <row r="39" spans="1:11">
      <c r="A39" s="383"/>
      <c r="B39" s="383"/>
      <c r="C39" s="383"/>
      <c r="D39" s="383"/>
      <c r="E39" s="383"/>
      <c r="F39" s="383"/>
      <c r="G39" s="383"/>
      <c r="H39" s="383"/>
      <c r="I39" s="383"/>
      <c r="J39" s="383"/>
      <c r="K39" s="383"/>
    </row>
    <row r="40" spans="1:11">
      <c r="A40" s="383"/>
      <c r="B40" s="383"/>
      <c r="C40" s="383"/>
      <c r="D40" s="383"/>
      <c r="E40" s="383"/>
      <c r="F40" s="383"/>
      <c r="G40" s="383"/>
      <c r="H40" s="383"/>
      <c r="I40" s="383"/>
      <c r="J40" s="383"/>
      <c r="K40" s="383"/>
    </row>
    <row r="41" spans="1:11">
      <c r="A41" s="383"/>
      <c r="B41" s="383"/>
      <c r="C41" s="383"/>
      <c r="D41" s="383"/>
      <c r="E41" s="383"/>
      <c r="F41" s="383"/>
      <c r="G41" s="383"/>
      <c r="H41" s="383"/>
      <c r="I41" s="383"/>
      <c r="J41" s="383"/>
      <c r="K41" s="383"/>
    </row>
    <row r="42" spans="1:11">
      <c r="A42" s="383"/>
      <c r="B42" s="383"/>
      <c r="C42" s="383"/>
      <c r="D42" s="383"/>
      <c r="E42" s="383"/>
      <c r="F42" s="383"/>
      <c r="G42" s="383"/>
      <c r="H42" s="383"/>
      <c r="I42" s="383"/>
      <c r="J42" s="383"/>
      <c r="K42" s="383"/>
    </row>
    <row r="43" spans="1:11">
      <c r="A43" s="383"/>
      <c r="B43" s="383"/>
      <c r="C43" s="383"/>
      <c r="D43" s="383"/>
      <c r="E43" s="383"/>
      <c r="F43" s="383"/>
      <c r="G43" s="383"/>
      <c r="H43" s="383"/>
      <c r="I43" s="383"/>
      <c r="J43" s="383"/>
      <c r="K43" s="383"/>
    </row>
    <row r="44" spans="1:11">
      <c r="A44" s="383"/>
      <c r="B44" s="383"/>
      <c r="C44" s="383"/>
      <c r="D44" s="383"/>
      <c r="E44" s="383"/>
      <c r="F44" s="383"/>
      <c r="G44" s="383"/>
      <c r="H44" s="383"/>
      <c r="I44" s="383"/>
      <c r="J44" s="383"/>
      <c r="K44" s="383"/>
    </row>
  </sheetData>
  <sheetProtection password="CD7E" sheet="1" objects="1" scenarios="1"/>
  <phoneticPr fontId="5" type="noConversion"/>
  <printOptions gridLinesSet="0"/>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2.75"/>
  <sheetData/>
  <sheetProtection password="CD7E" sheet="1" objects="1" scenarios="1"/>
  <phoneticPr fontId="5" type="noConversion"/>
  <printOptions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7"/>
  <sheetViews>
    <sheetView showGridLines="0" showRowColHeaders="0" topLeftCell="A95" zoomScale="75" workbookViewId="0">
      <selection activeCell="A134" sqref="A134"/>
    </sheetView>
  </sheetViews>
  <sheetFormatPr defaultRowHeight="12.75"/>
  <cols>
    <col min="1" max="1" width="5.7109375" customWidth="1"/>
    <col min="2" max="2" width="72.140625" customWidth="1"/>
    <col min="3" max="3" width="10.140625" customWidth="1"/>
  </cols>
  <sheetData>
    <row r="1" spans="1:10" ht="15.75">
      <c r="A1" s="514" t="s">
        <v>241</v>
      </c>
      <c r="B1" s="515"/>
      <c r="C1" s="284"/>
      <c r="D1" s="100"/>
      <c r="E1" s="100"/>
      <c r="F1" s="100"/>
      <c r="G1" s="100"/>
      <c r="H1" s="100"/>
      <c r="I1" s="100"/>
      <c r="J1" s="100"/>
    </row>
    <row r="2" spans="1:10" ht="15">
      <c r="A2" s="515"/>
      <c r="B2" s="515" t="s">
        <v>242</v>
      </c>
      <c r="C2" s="286"/>
      <c r="D2" s="100"/>
      <c r="E2" s="100"/>
      <c r="F2" s="100"/>
      <c r="G2" s="100"/>
      <c r="H2" s="100"/>
      <c r="I2" s="100"/>
      <c r="J2" s="100"/>
    </row>
    <row r="3" spans="1:10" ht="15">
      <c r="A3" s="515" t="s">
        <v>243</v>
      </c>
      <c r="B3" s="515"/>
      <c r="C3" s="286"/>
      <c r="D3" s="100"/>
      <c r="E3" s="100"/>
      <c r="F3" s="100"/>
      <c r="G3" s="100"/>
      <c r="H3" s="100"/>
      <c r="I3" s="100"/>
      <c r="J3" s="100"/>
    </row>
    <row r="4" spans="1:10" ht="15">
      <c r="A4" s="516"/>
      <c r="B4" s="516"/>
      <c r="C4" s="287"/>
      <c r="D4" s="100"/>
      <c r="E4" s="100"/>
      <c r="F4" s="100"/>
      <c r="G4" s="100"/>
      <c r="H4" s="100"/>
      <c r="I4" s="100"/>
      <c r="J4" s="100"/>
    </row>
    <row r="5" spans="1:10" ht="15">
      <c r="A5" s="516"/>
      <c r="B5" s="516"/>
      <c r="C5" s="287"/>
      <c r="D5" s="100"/>
      <c r="E5" s="100"/>
      <c r="F5" s="100"/>
      <c r="G5" s="100"/>
      <c r="H5" s="100"/>
      <c r="I5" s="100"/>
      <c r="J5" s="100"/>
    </row>
    <row r="6" spans="1:10" ht="15">
      <c r="A6" s="516"/>
      <c r="B6" s="516"/>
      <c r="C6" s="287"/>
      <c r="D6" s="100"/>
      <c r="E6" s="100"/>
      <c r="F6" s="100"/>
      <c r="G6" s="100"/>
      <c r="H6" s="100"/>
      <c r="I6" s="100"/>
      <c r="J6" s="100"/>
    </row>
    <row r="7" spans="1:10" ht="15">
      <c r="A7" s="516"/>
      <c r="B7" s="516"/>
      <c r="C7" s="287"/>
      <c r="D7" s="100"/>
      <c r="E7" s="100"/>
      <c r="F7" s="100"/>
      <c r="G7" s="100"/>
      <c r="H7" s="100"/>
      <c r="I7" s="100"/>
      <c r="J7" s="100"/>
    </row>
    <row r="8" spans="1:10" ht="15">
      <c r="A8" s="516"/>
      <c r="B8" s="516"/>
      <c r="C8" s="287"/>
      <c r="D8" s="100"/>
      <c r="E8" s="100"/>
      <c r="F8" s="100"/>
      <c r="G8" s="100"/>
      <c r="H8" s="100"/>
      <c r="I8" s="100"/>
      <c r="J8" s="100"/>
    </row>
    <row r="9" spans="1:10" ht="15">
      <c r="A9" s="516"/>
      <c r="B9" s="516"/>
      <c r="C9" s="287"/>
      <c r="D9" s="100"/>
      <c r="E9" s="100"/>
      <c r="F9" s="100"/>
      <c r="G9" s="100"/>
      <c r="H9" s="100"/>
      <c r="I9" s="100"/>
      <c r="J9" s="100"/>
    </row>
    <row r="10" spans="1:10" ht="15">
      <c r="A10" s="516"/>
      <c r="B10" s="516"/>
      <c r="C10" s="287"/>
      <c r="D10" s="100"/>
      <c r="E10" s="100"/>
      <c r="F10" s="100"/>
      <c r="G10" s="100"/>
      <c r="H10" s="100"/>
      <c r="I10" s="100"/>
      <c r="J10" s="100"/>
    </row>
    <row r="11" spans="1:10" ht="15">
      <c r="A11" s="516"/>
      <c r="B11" s="516"/>
      <c r="C11" s="287"/>
      <c r="D11" s="100"/>
      <c r="E11" s="100"/>
      <c r="F11" s="100"/>
      <c r="G11" s="100"/>
      <c r="H11" s="100"/>
      <c r="I11" s="100"/>
      <c r="J11" s="100"/>
    </row>
    <row r="12" spans="1:10" ht="15">
      <c r="A12" s="516"/>
      <c r="B12" s="516"/>
      <c r="C12" s="287"/>
      <c r="D12" s="100"/>
      <c r="E12" s="100"/>
      <c r="F12" s="100"/>
      <c r="G12" s="100"/>
      <c r="H12" s="100"/>
      <c r="I12" s="100"/>
      <c r="J12" s="100"/>
    </row>
    <row r="13" spans="1:10" ht="15">
      <c r="A13" s="516"/>
      <c r="B13" s="516"/>
      <c r="C13" s="287"/>
      <c r="D13" s="100"/>
      <c r="E13" s="100"/>
      <c r="F13" s="100"/>
      <c r="G13" s="100"/>
      <c r="H13" s="100"/>
      <c r="I13" s="100"/>
      <c r="J13" s="100"/>
    </row>
    <row r="14" spans="1:10" ht="15">
      <c r="A14" s="517"/>
      <c r="B14" s="516"/>
      <c r="C14" s="287"/>
      <c r="D14" s="100"/>
      <c r="E14" s="100"/>
      <c r="F14" s="100"/>
      <c r="G14" s="100"/>
      <c r="H14" s="100"/>
      <c r="I14" s="100"/>
      <c r="J14" s="100"/>
    </row>
    <row r="15" spans="1:10" ht="15">
      <c r="A15" s="517"/>
      <c r="B15" s="516"/>
      <c r="C15" s="287"/>
      <c r="D15" s="100"/>
      <c r="E15" s="100"/>
      <c r="F15" s="100"/>
      <c r="G15" s="100"/>
      <c r="H15" s="100"/>
      <c r="I15" s="100"/>
      <c r="J15" s="100"/>
    </row>
    <row r="16" spans="1:10" ht="15">
      <c r="A16" s="517"/>
      <c r="B16" s="516"/>
      <c r="C16" s="287"/>
      <c r="D16" s="100"/>
      <c r="E16" s="100"/>
      <c r="F16" s="100"/>
      <c r="G16" s="100"/>
      <c r="H16" s="100"/>
      <c r="I16" s="100"/>
      <c r="J16" s="100"/>
    </row>
    <row r="17" spans="1:10" ht="15">
      <c r="A17" s="516"/>
      <c r="B17" s="516"/>
      <c r="C17" s="287"/>
      <c r="D17" s="100"/>
      <c r="E17" s="100"/>
      <c r="F17" s="100"/>
      <c r="G17" s="100"/>
      <c r="H17" s="100"/>
      <c r="I17" s="100"/>
      <c r="J17" s="100"/>
    </row>
    <row r="18" spans="1:10" ht="15.75">
      <c r="A18" s="514" t="s">
        <v>244</v>
      </c>
      <c r="B18" s="515"/>
      <c r="C18" s="284"/>
      <c r="D18" s="30"/>
      <c r="E18" s="30"/>
      <c r="F18" s="30"/>
      <c r="G18" s="30"/>
      <c r="H18" s="30"/>
      <c r="I18" s="30"/>
      <c r="J18" s="100"/>
    </row>
    <row r="19" spans="1:10" ht="15">
      <c r="A19" s="518"/>
      <c r="B19" s="515" t="s">
        <v>245</v>
      </c>
      <c r="C19" s="286"/>
      <c r="D19" s="30"/>
      <c r="E19" s="30"/>
      <c r="F19" s="30"/>
      <c r="G19" s="30"/>
      <c r="H19" s="30"/>
      <c r="I19" s="30"/>
      <c r="J19" s="100"/>
    </row>
    <row r="20" spans="1:10" ht="15">
      <c r="A20" s="515" t="s">
        <v>246</v>
      </c>
      <c r="B20" s="515"/>
      <c r="C20" s="286"/>
      <c r="D20" s="30"/>
      <c r="E20" s="30"/>
      <c r="F20" s="30"/>
      <c r="G20" s="30"/>
      <c r="H20" s="30"/>
      <c r="I20" s="30"/>
      <c r="J20" s="100"/>
    </row>
    <row r="21" spans="1:10" ht="15">
      <c r="A21" s="515" t="s">
        <v>247</v>
      </c>
      <c r="B21" s="515"/>
      <c r="C21" s="286"/>
      <c r="D21" s="30"/>
      <c r="E21" s="30"/>
      <c r="F21" s="30"/>
      <c r="G21" s="30"/>
      <c r="H21" s="30"/>
      <c r="I21" s="30"/>
      <c r="J21" s="100"/>
    </row>
    <row r="22" spans="1:10" ht="15">
      <c r="A22" s="515" t="s">
        <v>248</v>
      </c>
      <c r="B22" s="515"/>
      <c r="C22" s="286"/>
      <c r="D22" s="30"/>
      <c r="E22" s="30"/>
      <c r="F22" s="30"/>
      <c r="G22" s="30"/>
      <c r="H22" s="30"/>
      <c r="I22" s="30"/>
      <c r="J22" s="100"/>
    </row>
    <row r="23" spans="1:10" ht="15">
      <c r="A23" s="515" t="s">
        <v>249</v>
      </c>
      <c r="B23" s="515"/>
      <c r="C23" s="286"/>
      <c r="D23" s="30"/>
      <c r="E23" s="30"/>
      <c r="F23" s="30"/>
      <c r="G23" s="30"/>
      <c r="H23" s="30"/>
      <c r="I23" s="30"/>
      <c r="J23" s="100"/>
    </row>
    <row r="24" spans="1:10" ht="15">
      <c r="A24" s="518" t="s">
        <v>250</v>
      </c>
      <c r="B24" s="515"/>
      <c r="C24" s="286"/>
      <c r="D24" s="30"/>
      <c r="E24" s="30"/>
      <c r="F24" s="30"/>
      <c r="G24" s="30"/>
      <c r="H24" s="30"/>
      <c r="I24" s="30"/>
      <c r="J24" s="100"/>
    </row>
    <row r="25" spans="1:10" ht="15">
      <c r="A25" s="515" t="str">
        <f>IF('Industry Norms'!E34=0,"     The firm has no current liabilities; the firm is solvent.",IF('Industry Norms'!E34&gt;=1,"     Current assets are sufficient to cover current liabilities: the firm is solvent.","     Current assets are not sufficient to cover current liabilities: the firm is not solvent."))</f>
        <v xml:space="preserve">     The firm has no current liabilities; the firm is solvent.</v>
      </c>
      <c r="B25" s="515"/>
      <c r="C25" s="286"/>
      <c r="D25" s="30"/>
      <c r="E25" s="30"/>
      <c r="F25" s="30"/>
      <c r="G25" s="30"/>
      <c r="H25" s="30"/>
      <c r="I25" s="30"/>
      <c r="J25" s="100"/>
    </row>
    <row r="26" spans="1:10" ht="15">
      <c r="A26" s="518" t="s">
        <v>251</v>
      </c>
      <c r="B26" s="515"/>
      <c r="C26" s="286"/>
      <c r="D26" s="30"/>
      <c r="E26" s="30"/>
      <c r="F26" s="30"/>
      <c r="G26" s="30"/>
      <c r="H26" s="30"/>
      <c r="I26" s="30"/>
      <c r="J26" s="100"/>
    </row>
    <row r="27" spans="1:10" ht="15">
      <c r="A27" s="515" t="str">
        <f>IF('Industry Norms'!F34&gt;0,"     Industry comparison is favorable: liquidity condition is better than industry average.","     Industry comparison is not favorable: liquidity condition is worse than industry average.")</f>
        <v xml:space="preserve">     Industry comparison is favorable: liquidity condition is better than industry average.</v>
      </c>
      <c r="B27" s="515"/>
      <c r="C27" s="286"/>
      <c r="D27" s="30"/>
      <c r="E27" s="30"/>
      <c r="F27" s="30"/>
      <c r="G27" s="30"/>
      <c r="H27" s="30"/>
      <c r="I27" s="30"/>
      <c r="J27" s="100"/>
    </row>
    <row r="28" spans="1:10" ht="15">
      <c r="A28" s="515"/>
      <c r="B28" s="515"/>
      <c r="C28" s="286"/>
      <c r="D28" s="30"/>
      <c r="E28" s="30"/>
      <c r="F28" s="30"/>
      <c r="G28" s="30"/>
      <c r="H28" s="30"/>
      <c r="I28" s="30"/>
      <c r="J28" s="100"/>
    </row>
    <row r="29" spans="1:10" ht="15.75">
      <c r="A29" s="514" t="s">
        <v>252</v>
      </c>
      <c r="B29" s="515"/>
      <c r="C29" s="286"/>
      <c r="D29" s="30"/>
      <c r="E29" s="30"/>
      <c r="F29" s="30"/>
      <c r="G29" s="30"/>
      <c r="H29" s="30"/>
      <c r="I29" s="30"/>
      <c r="J29" s="100"/>
    </row>
    <row r="30" spans="1:10" ht="15">
      <c r="A30" s="515"/>
      <c r="B30" s="515" t="s">
        <v>253</v>
      </c>
      <c r="C30" s="286"/>
      <c r="D30" s="30"/>
      <c r="E30" s="30"/>
      <c r="F30" s="30"/>
      <c r="G30" s="30"/>
      <c r="H30" s="30"/>
      <c r="I30" s="30"/>
      <c r="J30" s="100"/>
    </row>
    <row r="31" spans="1:10" ht="15">
      <c r="A31" s="515" t="s">
        <v>254</v>
      </c>
      <c r="B31" s="515"/>
      <c r="C31" s="286"/>
      <c r="D31" s="30"/>
      <c r="E31" s="30"/>
      <c r="F31" s="30"/>
      <c r="G31" s="30"/>
      <c r="H31" s="30"/>
      <c r="I31" s="30"/>
      <c r="J31" s="100"/>
    </row>
    <row r="32" spans="1:10" ht="15">
      <c r="A32" s="515" t="s">
        <v>255</v>
      </c>
      <c r="B32" s="515"/>
      <c r="C32" s="286"/>
      <c r="D32" s="30"/>
      <c r="E32" s="30"/>
      <c r="F32" s="30"/>
      <c r="G32" s="30"/>
      <c r="H32" s="30"/>
      <c r="I32" s="30"/>
      <c r="J32" s="100"/>
    </row>
    <row r="33" spans="1:10" ht="15">
      <c r="A33" s="515" t="s">
        <v>256</v>
      </c>
      <c r="B33" s="515"/>
      <c r="C33" s="286"/>
      <c r="D33" s="30"/>
      <c r="E33" s="30"/>
      <c r="F33" s="30"/>
      <c r="G33" s="30"/>
      <c r="H33" s="30"/>
      <c r="I33" s="30"/>
      <c r="J33" s="100"/>
    </row>
    <row r="34" spans="1:10" ht="15">
      <c r="A34" s="515" t="s">
        <v>257</v>
      </c>
      <c r="B34" s="515"/>
      <c r="C34" s="286"/>
      <c r="D34" s="30"/>
      <c r="E34" s="30"/>
      <c r="F34" s="30"/>
      <c r="G34" s="30"/>
      <c r="H34" s="30"/>
      <c r="I34" s="30"/>
      <c r="J34" s="100"/>
    </row>
    <row r="35" spans="1:10" ht="15">
      <c r="A35" s="515" t="s">
        <v>258</v>
      </c>
      <c r="B35" s="515"/>
      <c r="C35" s="286"/>
      <c r="D35" s="30"/>
      <c r="E35" s="30"/>
      <c r="F35" s="30"/>
      <c r="G35" s="30"/>
      <c r="H35" s="30"/>
      <c r="I35" s="30"/>
      <c r="J35" s="100"/>
    </row>
    <row r="36" spans="1:10" ht="15">
      <c r="A36" s="518" t="s">
        <v>250</v>
      </c>
      <c r="B36" s="519"/>
      <c r="C36" s="288"/>
      <c r="D36" s="30"/>
      <c r="E36" s="30"/>
      <c r="F36" s="30"/>
      <c r="G36" s="30"/>
      <c r="H36" s="30"/>
      <c r="I36" s="30"/>
      <c r="J36" s="100"/>
    </row>
    <row r="37" spans="1:10" ht="15">
      <c r="A37" s="515" t="str">
        <f>IF('Industry Norms'!E33=0,"     The firm has no current liabilities; the firm is solvent.",IF('Industry Norms'!E33&gt;=1,"     Quick (most liquid) assets are sufficient to cover current liabilities.","     Quick (most liquid) assets are not sufficient to cover current liabilities."))</f>
        <v xml:space="preserve">     The firm has no current liabilities; the firm is solvent.</v>
      </c>
      <c r="B37" s="519"/>
      <c r="C37" s="288"/>
      <c r="D37" s="30"/>
      <c r="E37" s="30"/>
      <c r="F37" s="30"/>
      <c r="G37" s="30"/>
      <c r="H37" s="30"/>
      <c r="I37" s="30"/>
      <c r="J37" s="100"/>
    </row>
    <row r="38" spans="1:10" ht="15">
      <c r="A38" s="518" t="s">
        <v>251</v>
      </c>
      <c r="B38" s="519"/>
      <c r="C38" s="288"/>
      <c r="D38" s="30"/>
      <c r="E38" s="30"/>
      <c r="F38" s="30"/>
      <c r="G38" s="30"/>
      <c r="H38" s="30"/>
      <c r="I38" s="30"/>
      <c r="J38" s="100"/>
    </row>
    <row r="39" spans="1:10" ht="15">
      <c r="A39" s="515" t="str">
        <f>IF('Industry Norms'!F33&gt;0,"     Industry comparison is favorable: liquidity condition is better than industry average.","     Industry comparison is not favorable: liquidity condition is worse than industry average.")</f>
        <v xml:space="preserve">     Industry comparison is favorable: liquidity condition is better than industry average.</v>
      </c>
      <c r="B39" s="515"/>
      <c r="C39" s="286"/>
      <c r="D39" s="30"/>
      <c r="E39" s="30"/>
      <c r="F39" s="30"/>
      <c r="G39" s="30"/>
      <c r="H39" s="30"/>
      <c r="I39" s="30"/>
      <c r="J39" s="100"/>
    </row>
    <row r="40" spans="1:10" ht="15">
      <c r="A40" s="518"/>
      <c r="B40" s="515"/>
      <c r="C40" s="286"/>
      <c r="D40" s="30"/>
      <c r="E40" s="30"/>
      <c r="F40" s="30"/>
      <c r="G40" s="30"/>
      <c r="H40" s="30"/>
      <c r="I40" s="30"/>
      <c r="J40" s="100"/>
    </row>
    <row r="41" spans="1:10" ht="15">
      <c r="A41" s="66"/>
      <c r="B41" s="515"/>
      <c r="C41" s="286"/>
      <c r="D41" s="30"/>
      <c r="E41" s="30"/>
      <c r="F41" s="30"/>
      <c r="G41" s="30"/>
      <c r="H41" s="30"/>
      <c r="I41" s="30"/>
      <c r="J41" s="100"/>
    </row>
    <row r="42" spans="1:10" ht="15">
      <c r="A42" s="516"/>
      <c r="B42" s="516"/>
      <c r="C42" s="287"/>
      <c r="D42" s="100"/>
      <c r="E42" s="100"/>
      <c r="F42" s="100"/>
      <c r="G42" s="100"/>
      <c r="H42" s="100"/>
      <c r="I42" s="100"/>
      <c r="J42" s="100"/>
    </row>
    <row r="43" spans="1:10" ht="15">
      <c r="A43" s="516"/>
      <c r="B43" s="516"/>
      <c r="C43" s="287"/>
      <c r="D43" s="100"/>
      <c r="E43" s="100"/>
      <c r="F43" s="100"/>
      <c r="G43" s="100"/>
      <c r="H43" s="100"/>
      <c r="I43" s="100"/>
      <c r="J43" s="100"/>
    </row>
    <row r="44" spans="1:10" ht="15">
      <c r="A44" s="516"/>
      <c r="B44" s="516"/>
      <c r="C44" s="287"/>
      <c r="D44" s="100"/>
      <c r="E44" s="100"/>
      <c r="F44" s="100"/>
      <c r="G44" s="100"/>
      <c r="H44" s="100"/>
      <c r="I44" s="100"/>
      <c r="J44" s="100"/>
    </row>
    <row r="45" spans="1:10" ht="15">
      <c r="A45" s="516"/>
      <c r="B45" s="516"/>
      <c r="C45" s="287"/>
      <c r="D45" s="100"/>
      <c r="E45" s="100"/>
      <c r="F45" s="100"/>
      <c r="G45" s="100"/>
      <c r="H45" s="100"/>
      <c r="I45" s="100"/>
      <c r="J45" s="100"/>
    </row>
    <row r="46" spans="1:10" ht="15">
      <c r="A46" s="516"/>
      <c r="B46" s="516"/>
      <c r="C46" s="287"/>
      <c r="D46" s="100"/>
      <c r="E46" s="100"/>
      <c r="F46" s="100"/>
      <c r="G46" s="100"/>
      <c r="H46" s="100"/>
      <c r="I46" s="100"/>
      <c r="J46" s="100"/>
    </row>
    <row r="47" spans="1:10" ht="15">
      <c r="A47" s="516"/>
      <c r="B47" s="516"/>
      <c r="C47" s="287"/>
      <c r="D47" s="100"/>
      <c r="E47" s="100"/>
      <c r="F47" s="100"/>
      <c r="G47" s="100"/>
      <c r="H47" s="100"/>
      <c r="I47" s="100"/>
      <c r="J47" s="100"/>
    </row>
    <row r="48" spans="1:10" ht="15">
      <c r="A48" s="516"/>
      <c r="B48" s="516"/>
      <c r="C48" s="287"/>
      <c r="D48" s="100"/>
      <c r="E48" s="100"/>
      <c r="F48" s="100"/>
      <c r="G48" s="100"/>
      <c r="H48" s="100"/>
      <c r="I48" s="100"/>
      <c r="J48" s="100"/>
    </row>
    <row r="49" spans="1:10" ht="15">
      <c r="A49" s="516"/>
      <c r="B49" s="516"/>
      <c r="C49" s="287"/>
      <c r="D49" s="100"/>
      <c r="E49" s="100"/>
      <c r="F49" s="100"/>
      <c r="G49" s="100"/>
      <c r="H49" s="100"/>
      <c r="I49" s="100"/>
      <c r="J49" s="100"/>
    </row>
    <row r="50" spans="1:10" ht="15">
      <c r="A50" s="516"/>
      <c r="B50" s="516"/>
      <c r="C50" s="287"/>
      <c r="D50" s="100"/>
      <c r="E50" s="100"/>
      <c r="F50" s="100"/>
      <c r="G50" s="100"/>
      <c r="H50" s="100"/>
      <c r="I50" s="100"/>
      <c r="J50" s="100"/>
    </row>
    <row r="51" spans="1:10" ht="15">
      <c r="A51" s="516"/>
      <c r="B51" s="516"/>
      <c r="C51" s="287"/>
      <c r="D51" s="100"/>
      <c r="E51" s="100"/>
      <c r="F51" s="100"/>
      <c r="G51" s="100"/>
      <c r="H51" s="100"/>
      <c r="I51" s="100"/>
      <c r="J51" s="100"/>
    </row>
    <row r="52" spans="1:10" ht="15">
      <c r="A52" s="516"/>
      <c r="B52" s="516"/>
      <c r="C52" s="287"/>
      <c r="D52" s="100"/>
      <c r="E52" s="100"/>
      <c r="F52" s="100"/>
      <c r="G52" s="100"/>
      <c r="H52" s="100"/>
      <c r="I52" s="100"/>
      <c r="J52" s="100"/>
    </row>
    <row r="53" spans="1:10" ht="15">
      <c r="A53" s="516"/>
      <c r="B53" s="516"/>
      <c r="C53" s="287"/>
      <c r="D53" s="100"/>
      <c r="E53" s="100"/>
      <c r="F53" s="100"/>
      <c r="G53" s="100"/>
      <c r="H53" s="100"/>
      <c r="I53" s="100"/>
      <c r="J53" s="100"/>
    </row>
    <row r="54" spans="1:10" ht="15">
      <c r="A54" s="516"/>
      <c r="B54" s="516"/>
      <c r="C54" s="287"/>
      <c r="D54" s="100"/>
      <c r="E54" s="100"/>
      <c r="F54" s="100"/>
      <c r="G54" s="100"/>
      <c r="H54" s="100"/>
      <c r="I54" s="100"/>
      <c r="J54" s="100"/>
    </row>
    <row r="55" spans="1:10" ht="15">
      <c r="A55" s="516"/>
      <c r="B55" s="516"/>
      <c r="C55" s="287"/>
      <c r="D55" s="100"/>
      <c r="E55" s="100"/>
      <c r="F55" s="100"/>
      <c r="G55" s="100"/>
      <c r="H55" s="100"/>
      <c r="I55" s="100"/>
      <c r="J55" s="100"/>
    </row>
    <row r="56" spans="1:10" ht="15">
      <c r="A56" s="516"/>
      <c r="B56" s="516"/>
      <c r="C56" s="287"/>
      <c r="D56" s="100"/>
      <c r="E56" s="100"/>
      <c r="F56" s="100"/>
      <c r="G56" s="100"/>
      <c r="H56" s="100"/>
      <c r="I56" s="100"/>
      <c r="J56" s="100"/>
    </row>
    <row r="57" spans="1:10" ht="15.75">
      <c r="A57" s="514" t="s">
        <v>259</v>
      </c>
      <c r="B57" s="515"/>
      <c r="C57" s="286"/>
      <c r="D57" s="30"/>
      <c r="E57" s="30"/>
      <c r="F57" s="30"/>
      <c r="G57" s="30"/>
      <c r="H57" s="30"/>
      <c r="I57" s="30"/>
      <c r="J57" s="100"/>
    </row>
    <row r="58" spans="1:10" ht="15">
      <c r="A58" s="515"/>
      <c r="B58" s="515" t="s">
        <v>260</v>
      </c>
      <c r="C58" s="286"/>
      <c r="D58" s="30"/>
      <c r="E58" s="30"/>
      <c r="F58" s="30"/>
      <c r="G58" s="30"/>
      <c r="H58" s="30"/>
      <c r="I58" s="30"/>
      <c r="J58" s="100"/>
    </row>
    <row r="59" spans="1:10" ht="15">
      <c r="A59" s="515" t="s">
        <v>261</v>
      </c>
      <c r="B59" s="515"/>
      <c r="C59" s="286"/>
      <c r="D59" s="30"/>
      <c r="E59" s="30"/>
      <c r="F59" s="30"/>
      <c r="G59" s="30"/>
      <c r="H59" s="30"/>
      <c r="I59" s="30"/>
      <c r="J59" s="100"/>
    </row>
    <row r="60" spans="1:10" ht="15">
      <c r="A60" s="515" t="s">
        <v>262</v>
      </c>
      <c r="B60" s="515"/>
      <c r="C60" s="286"/>
      <c r="D60" s="30"/>
      <c r="E60" s="30"/>
      <c r="F60" s="30"/>
      <c r="G60" s="30"/>
      <c r="H60" s="30"/>
      <c r="I60" s="30"/>
      <c r="J60" s="100"/>
    </row>
    <row r="61" spans="1:10" ht="15">
      <c r="A61" s="515" t="s">
        <v>263</v>
      </c>
      <c r="B61" s="515"/>
      <c r="C61" s="286"/>
      <c r="D61" s="30"/>
      <c r="E61" s="30"/>
      <c r="F61" s="30"/>
      <c r="G61" s="30"/>
      <c r="H61" s="30"/>
      <c r="I61" s="30"/>
      <c r="J61" s="100"/>
    </row>
    <row r="62" spans="1:10" ht="15">
      <c r="A62" s="515" t="s">
        <v>264</v>
      </c>
      <c r="B62" s="515"/>
      <c r="C62" s="286"/>
      <c r="D62" s="30"/>
      <c r="E62" s="30"/>
      <c r="F62" s="30"/>
      <c r="G62" s="30"/>
      <c r="H62" s="30"/>
      <c r="I62" s="30"/>
      <c r="J62" s="100"/>
    </row>
    <row r="63" spans="1:10" ht="15">
      <c r="A63" s="515" t="s">
        <v>265</v>
      </c>
      <c r="B63" s="515"/>
      <c r="C63" s="286"/>
      <c r="D63" s="30"/>
      <c r="E63" s="30"/>
      <c r="F63" s="30"/>
      <c r="G63" s="30"/>
      <c r="H63" s="30"/>
      <c r="I63" s="30"/>
      <c r="J63" s="100"/>
    </row>
    <row r="64" spans="1:10" ht="15">
      <c r="A64" s="515" t="s">
        <v>266</v>
      </c>
      <c r="B64" s="515"/>
      <c r="C64" s="286"/>
      <c r="D64" s="30"/>
      <c r="E64" s="30"/>
      <c r="F64" s="30"/>
      <c r="G64" s="30"/>
      <c r="H64" s="30"/>
      <c r="I64" s="30"/>
      <c r="J64" s="100"/>
    </row>
    <row r="65" spans="1:10" ht="15">
      <c r="A65" s="515" t="s">
        <v>267</v>
      </c>
      <c r="B65" s="515"/>
      <c r="C65" s="286"/>
      <c r="D65" s="30"/>
      <c r="E65" s="30"/>
      <c r="F65" s="30"/>
      <c r="G65" s="30"/>
      <c r="H65" s="30"/>
      <c r="I65" s="30"/>
      <c r="J65" s="100"/>
    </row>
    <row r="66" spans="1:10" ht="15">
      <c r="A66" s="518" t="s">
        <v>268</v>
      </c>
      <c r="B66" s="515"/>
      <c r="C66" s="286"/>
      <c r="D66" s="30"/>
      <c r="E66" s="30"/>
      <c r="F66" s="30"/>
      <c r="G66" s="30"/>
      <c r="H66" s="30"/>
      <c r="I66" s="30"/>
      <c r="J66" s="100"/>
    </row>
    <row r="67" spans="1:10" ht="15">
      <c r="A67" s="519" t="e">
        <f>IF('Industry Norms'!F42&gt;0,"     Industry comparison is favorable: lnventory efficiency is better than industry average.","     Industry comparison is not favorable:  lnventory efficiency is worse than industry average.")</f>
        <v>#DIV/0!</v>
      </c>
      <c r="B67" s="515"/>
      <c r="C67" s="286"/>
      <c r="D67" s="30"/>
      <c r="E67" s="30"/>
      <c r="F67" s="30"/>
      <c r="G67" s="30"/>
      <c r="H67" s="30"/>
      <c r="I67" s="30"/>
      <c r="J67" s="100"/>
    </row>
    <row r="68" spans="1:10" ht="15">
      <c r="A68" s="516"/>
      <c r="B68" s="516"/>
      <c r="C68" s="287"/>
      <c r="D68" s="100"/>
      <c r="E68" s="100"/>
      <c r="F68" s="100"/>
      <c r="G68" s="100"/>
      <c r="H68" s="100"/>
      <c r="I68" s="100"/>
      <c r="J68" s="100"/>
    </row>
    <row r="69" spans="1:10" ht="15">
      <c r="A69" s="66"/>
      <c r="B69" s="66"/>
      <c r="C69" s="285"/>
      <c r="J69" s="100"/>
    </row>
    <row r="70" spans="1:10" ht="15">
      <c r="A70" s="66"/>
      <c r="B70" s="66"/>
      <c r="C70" s="285"/>
      <c r="J70" s="100"/>
    </row>
    <row r="71" spans="1:10" ht="15">
      <c r="A71" s="66"/>
      <c r="B71" s="66"/>
      <c r="C71" s="285"/>
      <c r="J71" s="100"/>
    </row>
    <row r="72" spans="1:10" ht="15">
      <c r="A72" s="66"/>
      <c r="B72" s="66"/>
      <c r="C72" s="285"/>
      <c r="J72" s="100"/>
    </row>
    <row r="73" spans="1:10" ht="15">
      <c r="A73" s="66"/>
      <c r="B73" s="66"/>
      <c r="C73" s="285"/>
      <c r="J73" s="100"/>
    </row>
    <row r="74" spans="1:10" ht="15">
      <c r="A74" s="66"/>
      <c r="B74" s="66"/>
      <c r="C74" s="285"/>
      <c r="J74" s="100"/>
    </row>
    <row r="75" spans="1:10" ht="15">
      <c r="A75" s="66"/>
      <c r="B75" s="66"/>
      <c r="C75" s="285"/>
      <c r="J75" s="100"/>
    </row>
    <row r="76" spans="1:10" ht="15">
      <c r="A76" s="66"/>
      <c r="B76" s="66"/>
      <c r="C76" s="285"/>
      <c r="J76" s="100"/>
    </row>
    <row r="77" spans="1:10" ht="15">
      <c r="A77" s="66"/>
      <c r="B77" s="66"/>
      <c r="C77" s="285"/>
      <c r="J77" s="100"/>
    </row>
    <row r="78" spans="1:10" ht="15">
      <c r="A78" s="66"/>
      <c r="B78" s="66"/>
      <c r="C78" s="285"/>
      <c r="J78" s="100"/>
    </row>
    <row r="79" spans="1:10" ht="15">
      <c r="A79" s="66"/>
      <c r="B79" s="66"/>
      <c r="C79" s="285"/>
      <c r="J79" s="100"/>
    </row>
    <row r="80" spans="1:10" ht="15">
      <c r="A80" s="66"/>
      <c r="B80" s="66"/>
      <c r="C80" s="285"/>
      <c r="J80" s="100"/>
    </row>
    <row r="81" spans="1:10" ht="15">
      <c r="A81" s="66"/>
      <c r="B81" s="66"/>
      <c r="C81" s="285"/>
      <c r="J81" s="100"/>
    </row>
    <row r="82" spans="1:10" ht="15.75">
      <c r="A82" s="520" t="s">
        <v>269</v>
      </c>
      <c r="B82" s="66"/>
      <c r="C82" s="285"/>
      <c r="J82" s="100"/>
    </row>
    <row r="83" spans="1:10" ht="15">
      <c r="A83" s="66" t="s">
        <v>289</v>
      </c>
      <c r="B83" s="521"/>
      <c r="C83" s="285"/>
      <c r="J83" s="100"/>
    </row>
    <row r="84" spans="1:10" ht="15">
      <c r="A84" s="66" t="s">
        <v>270</v>
      </c>
      <c r="B84" s="66"/>
      <c r="C84" s="285"/>
      <c r="J84" s="100"/>
    </row>
    <row r="85" spans="1:10" ht="15">
      <c r="A85" s="66" t="s">
        <v>271</v>
      </c>
      <c r="B85" s="66"/>
      <c r="C85" s="285"/>
      <c r="J85" s="100"/>
    </row>
    <row r="86" spans="1:10" ht="15">
      <c r="A86" s="66" t="s">
        <v>272</v>
      </c>
      <c r="B86" s="66"/>
      <c r="C86" s="285"/>
      <c r="J86" s="100"/>
    </row>
    <row r="87" spans="1:10" ht="15">
      <c r="A87" s="518" t="s">
        <v>268</v>
      </c>
      <c r="B87" s="66"/>
      <c r="C87" s="285"/>
      <c r="J87" s="100"/>
    </row>
    <row r="88" spans="1:10" ht="15">
      <c r="A88" s="519" t="str">
        <f>IF('Industry Norms'!F41&lt;0,"     Industry comparison is favorable: Receivables collection efficiency is better than industry.","     Industry comparison is not favorable:  Receivables collection efficiency is worse than industry.")</f>
        <v xml:space="preserve">     Industry comparison is not favorable:  Receivables collection efficiency is worse than industry.</v>
      </c>
      <c r="B88" s="66"/>
      <c r="C88" s="285"/>
      <c r="J88" s="100"/>
    </row>
    <row r="89" spans="1:10" ht="15.75">
      <c r="A89" s="514" t="s">
        <v>273</v>
      </c>
      <c r="B89" s="516"/>
      <c r="C89" s="287"/>
      <c r="D89" s="100"/>
      <c r="E89" s="100"/>
      <c r="F89" s="100"/>
      <c r="G89" s="100"/>
      <c r="H89" s="100"/>
      <c r="I89" s="100"/>
      <c r="J89" s="100"/>
    </row>
    <row r="90" spans="1:10" ht="15">
      <c r="A90" s="515" t="s">
        <v>274</v>
      </c>
      <c r="B90" s="515"/>
      <c r="C90" s="286"/>
      <c r="D90" s="30"/>
      <c r="E90" s="30"/>
      <c r="F90" s="30"/>
      <c r="G90" s="30"/>
      <c r="H90" s="30"/>
      <c r="I90" s="30"/>
      <c r="J90" s="100"/>
    </row>
    <row r="91" spans="1:10" ht="15">
      <c r="A91" s="515" t="s">
        <v>275</v>
      </c>
      <c r="B91" s="515"/>
      <c r="C91" s="286"/>
      <c r="D91" s="30"/>
      <c r="E91" s="30"/>
      <c r="F91" s="30"/>
      <c r="G91" s="30"/>
      <c r="H91" s="30"/>
      <c r="I91" s="30"/>
      <c r="J91" s="100"/>
    </row>
    <row r="92" spans="1:10" ht="15">
      <c r="A92" s="515" t="s">
        <v>276</v>
      </c>
      <c r="B92" s="515"/>
      <c r="C92" s="286"/>
      <c r="D92" s="30"/>
      <c r="E92" s="30"/>
      <c r="F92" s="30"/>
      <c r="G92" s="30"/>
      <c r="H92" s="30"/>
      <c r="I92" s="30"/>
      <c r="J92" s="100"/>
    </row>
    <row r="93" spans="1:10" ht="15">
      <c r="A93" s="515" t="s">
        <v>277</v>
      </c>
      <c r="B93" s="515"/>
      <c r="C93" s="286"/>
      <c r="D93" s="30"/>
      <c r="E93" s="30"/>
      <c r="F93" s="30"/>
      <c r="G93" s="30"/>
      <c r="H93" s="30"/>
      <c r="I93" s="30"/>
      <c r="J93" s="100"/>
    </row>
    <row r="94" spans="1:10" ht="15">
      <c r="A94" s="515" t="s">
        <v>278</v>
      </c>
      <c r="B94" s="515"/>
      <c r="C94" s="286"/>
      <c r="D94" s="30"/>
      <c r="E94" s="30"/>
      <c r="F94" s="30"/>
      <c r="G94" s="30"/>
      <c r="H94" s="30"/>
      <c r="I94" s="30"/>
      <c r="J94" s="100"/>
    </row>
    <row r="95" spans="1:10" ht="15">
      <c r="A95" s="516"/>
      <c r="B95" s="516"/>
      <c r="C95" s="287"/>
      <c r="D95" s="100"/>
      <c r="E95" s="100"/>
      <c r="F95" s="100"/>
      <c r="G95" s="100"/>
      <c r="H95" s="100"/>
      <c r="I95" s="100"/>
      <c r="J95" s="100"/>
    </row>
    <row r="96" spans="1:10" ht="15">
      <c r="A96" s="516"/>
      <c r="B96" s="516"/>
      <c r="C96" s="287"/>
      <c r="D96" s="100"/>
      <c r="E96" s="100"/>
      <c r="F96" s="100"/>
      <c r="G96" s="100"/>
      <c r="H96" s="100"/>
      <c r="I96" s="100"/>
      <c r="J96" s="100"/>
    </row>
    <row r="97" spans="1:10" ht="15">
      <c r="A97" s="516"/>
      <c r="B97" s="516"/>
      <c r="C97" s="287"/>
      <c r="D97" s="100"/>
      <c r="E97" s="100"/>
      <c r="F97" s="100"/>
      <c r="G97" s="100"/>
      <c r="H97" s="100"/>
      <c r="I97" s="100"/>
      <c r="J97" s="100"/>
    </row>
    <row r="98" spans="1:10" ht="15">
      <c r="A98" s="516"/>
      <c r="B98" s="516"/>
      <c r="C98" s="287"/>
      <c r="D98" s="100"/>
      <c r="E98" s="100"/>
      <c r="F98" s="100"/>
      <c r="G98" s="100"/>
      <c r="H98" s="100"/>
      <c r="I98" s="100"/>
      <c r="J98" s="100"/>
    </row>
    <row r="99" spans="1:10" ht="15">
      <c r="A99" s="516"/>
      <c r="B99" s="516"/>
      <c r="C99" s="287"/>
      <c r="D99" s="100"/>
      <c r="E99" s="100"/>
      <c r="F99" s="100"/>
      <c r="G99" s="100"/>
      <c r="H99" s="100"/>
      <c r="I99" s="100"/>
      <c r="J99" s="100"/>
    </row>
    <row r="100" spans="1:10" ht="15">
      <c r="A100" s="516"/>
      <c r="B100" s="516"/>
      <c r="C100" s="287"/>
      <c r="D100" s="100"/>
      <c r="E100" s="100"/>
      <c r="F100" s="100"/>
      <c r="G100" s="100"/>
      <c r="H100" s="100"/>
      <c r="I100" s="100"/>
      <c r="J100" s="100"/>
    </row>
    <row r="101" spans="1:10" ht="15">
      <c r="A101" s="516"/>
      <c r="B101" s="516"/>
      <c r="C101" s="287"/>
      <c r="D101" s="100"/>
      <c r="E101" s="100"/>
      <c r="F101" s="100"/>
      <c r="G101" s="100"/>
      <c r="H101" s="100"/>
      <c r="I101" s="100"/>
      <c r="J101" s="100"/>
    </row>
    <row r="102" spans="1:10" ht="15">
      <c r="A102" s="516"/>
      <c r="B102" s="516"/>
      <c r="C102" s="287"/>
      <c r="D102" s="100"/>
      <c r="E102" s="100"/>
      <c r="F102" s="100"/>
      <c r="G102" s="100"/>
      <c r="H102" s="100"/>
      <c r="I102" s="100"/>
      <c r="J102" s="100"/>
    </row>
    <row r="103" spans="1:10" ht="15">
      <c r="A103" s="516"/>
      <c r="B103" s="516"/>
      <c r="C103" s="287"/>
      <c r="D103" s="100"/>
      <c r="E103" s="100"/>
      <c r="F103" s="100"/>
      <c r="G103" s="100"/>
      <c r="H103" s="100"/>
      <c r="I103" s="100"/>
      <c r="J103" s="100"/>
    </row>
    <row r="104" spans="1:10" ht="15">
      <c r="A104" s="516"/>
      <c r="B104" s="516"/>
      <c r="C104" s="287"/>
      <c r="D104" s="100"/>
      <c r="E104" s="100"/>
      <c r="F104" s="100"/>
      <c r="G104" s="100"/>
      <c r="H104" s="100"/>
      <c r="I104" s="100"/>
      <c r="J104" s="100"/>
    </row>
    <row r="105" spans="1:10" ht="15">
      <c r="A105" s="516"/>
      <c r="B105" s="516"/>
      <c r="C105" s="287"/>
      <c r="D105" s="100"/>
      <c r="E105" s="100"/>
      <c r="F105" s="100"/>
      <c r="G105" s="100"/>
      <c r="H105" s="100"/>
      <c r="I105" s="100"/>
      <c r="J105" s="100"/>
    </row>
    <row r="106" spans="1:10" ht="15">
      <c r="A106" s="516"/>
      <c r="B106" s="516"/>
      <c r="C106" s="287"/>
      <c r="D106" s="100"/>
      <c r="E106" s="100"/>
      <c r="F106" s="100"/>
      <c r="G106" s="100"/>
      <c r="H106" s="100"/>
      <c r="I106" s="100"/>
      <c r="J106" s="100"/>
    </row>
    <row r="107" spans="1:10" ht="15">
      <c r="A107" s="516"/>
      <c r="B107" s="516"/>
      <c r="C107" s="287"/>
      <c r="D107" s="100"/>
      <c r="E107" s="100"/>
      <c r="F107" s="100"/>
      <c r="G107" s="100"/>
      <c r="H107" s="100"/>
      <c r="I107" s="100"/>
      <c r="J107" s="100"/>
    </row>
    <row r="108" spans="1:10" ht="15">
      <c r="A108" s="516"/>
      <c r="B108" s="516"/>
      <c r="C108" s="287"/>
      <c r="D108" s="100"/>
      <c r="E108" s="100"/>
      <c r="F108" s="100"/>
      <c r="G108" s="100"/>
      <c r="H108" s="100"/>
      <c r="I108" s="100"/>
      <c r="J108" s="100"/>
    </row>
    <row r="109" spans="1:10" ht="15">
      <c r="A109" s="516"/>
      <c r="B109" s="516"/>
      <c r="C109" s="287"/>
      <c r="D109" s="100"/>
      <c r="E109" s="100"/>
      <c r="F109" s="100"/>
      <c r="G109" s="100"/>
      <c r="H109" s="100"/>
      <c r="I109" s="100"/>
      <c r="J109" s="100"/>
    </row>
    <row r="110" spans="1:10" ht="15">
      <c r="A110" s="516"/>
      <c r="B110" s="516"/>
      <c r="C110" s="287"/>
      <c r="D110" s="100"/>
      <c r="E110" s="100"/>
      <c r="F110" s="100"/>
      <c r="G110" s="100"/>
      <c r="H110" s="100"/>
      <c r="I110" s="100"/>
      <c r="J110" s="100"/>
    </row>
    <row r="111" spans="1:10" ht="15">
      <c r="A111" s="516"/>
      <c r="B111" s="516"/>
      <c r="C111" s="287"/>
      <c r="D111" s="100"/>
      <c r="E111" s="100"/>
      <c r="F111" s="100"/>
      <c r="G111" s="100"/>
      <c r="H111" s="100"/>
      <c r="I111" s="100"/>
      <c r="J111" s="100"/>
    </row>
    <row r="112" spans="1:10" ht="15">
      <c r="A112" s="516"/>
      <c r="B112" s="516"/>
      <c r="C112" s="287"/>
      <c r="D112" s="100"/>
      <c r="E112" s="100"/>
      <c r="F112" s="100"/>
      <c r="G112" s="100"/>
      <c r="H112" s="100"/>
      <c r="I112" s="100"/>
      <c r="J112" s="100"/>
    </row>
    <row r="113" spans="1:10" ht="15">
      <c r="A113" s="516"/>
      <c r="B113" s="516"/>
      <c r="C113" s="287"/>
      <c r="D113" s="100"/>
      <c r="E113" s="100"/>
      <c r="F113" s="100"/>
      <c r="G113" s="100"/>
      <c r="H113" s="100"/>
      <c r="I113" s="100"/>
      <c r="J113" s="100"/>
    </row>
    <row r="114" spans="1:10" ht="15">
      <c r="A114" s="516"/>
      <c r="B114" s="516"/>
      <c r="C114" s="287"/>
      <c r="D114" s="100"/>
      <c r="E114" s="100"/>
      <c r="F114" s="100"/>
      <c r="G114" s="100"/>
      <c r="H114" s="100"/>
      <c r="I114" s="100"/>
      <c r="J114" s="100"/>
    </row>
    <row r="115" spans="1:10" ht="15">
      <c r="A115" s="516"/>
      <c r="B115" s="516"/>
      <c r="C115" s="287"/>
      <c r="D115" s="100"/>
      <c r="E115" s="100"/>
      <c r="F115" s="100"/>
      <c r="G115" s="100"/>
      <c r="H115" s="100"/>
      <c r="I115" s="100"/>
      <c r="J115" s="100"/>
    </row>
    <row r="116" spans="1:10" ht="15">
      <c r="A116" s="516"/>
      <c r="B116" s="516"/>
      <c r="C116" s="287"/>
      <c r="D116" s="100"/>
      <c r="E116" s="100"/>
      <c r="F116" s="100"/>
      <c r="G116" s="100"/>
      <c r="H116" s="100"/>
      <c r="I116" s="100"/>
      <c r="J116" s="100"/>
    </row>
    <row r="117" spans="1:10" ht="15">
      <c r="A117" s="516"/>
      <c r="B117" s="516"/>
      <c r="C117" s="287"/>
      <c r="D117" s="100"/>
      <c r="E117" s="100"/>
      <c r="F117" s="100"/>
      <c r="G117" s="100"/>
      <c r="H117" s="100"/>
      <c r="I117" s="100"/>
    </row>
    <row r="118" spans="1:10" ht="15">
      <c r="A118" s="516"/>
      <c r="B118" s="516"/>
      <c r="C118" s="287"/>
      <c r="D118" s="100"/>
      <c r="E118" s="100"/>
      <c r="F118" s="100"/>
      <c r="G118" s="100"/>
      <c r="H118" s="100"/>
      <c r="I118" s="100"/>
    </row>
    <row r="119" spans="1:10" ht="15">
      <c r="A119" s="516"/>
      <c r="B119" s="516"/>
      <c r="C119" s="287"/>
      <c r="D119" s="100"/>
      <c r="E119" s="100"/>
      <c r="F119" s="100"/>
      <c r="G119" s="100"/>
      <c r="H119" s="100"/>
      <c r="I119" s="100"/>
    </row>
    <row r="120" spans="1:10" ht="15">
      <c r="A120" s="516"/>
      <c r="B120" s="516"/>
      <c r="C120" s="287"/>
      <c r="D120" s="100"/>
      <c r="E120" s="100"/>
      <c r="F120" s="100"/>
      <c r="G120" s="100"/>
      <c r="H120" s="100"/>
      <c r="I120" s="100"/>
    </row>
    <row r="121" spans="1:10" ht="15">
      <c r="A121" s="516"/>
      <c r="B121" s="516"/>
      <c r="C121" s="287"/>
      <c r="D121" s="100"/>
      <c r="E121" s="100"/>
      <c r="F121" s="100"/>
      <c r="G121" s="100"/>
      <c r="H121" s="100"/>
      <c r="I121" s="100"/>
    </row>
    <row r="122" spans="1:10" ht="15">
      <c r="A122" s="516"/>
      <c r="B122" s="516"/>
      <c r="C122" s="287"/>
      <c r="D122" s="100"/>
      <c r="E122" s="100"/>
      <c r="F122" s="100"/>
      <c r="G122" s="100"/>
      <c r="H122" s="100"/>
      <c r="I122" s="100"/>
    </row>
    <row r="123" spans="1:10" ht="15">
      <c r="A123" s="516"/>
      <c r="B123" s="516"/>
      <c r="C123" s="287"/>
      <c r="D123" s="100"/>
      <c r="E123" s="100"/>
      <c r="F123" s="100"/>
      <c r="G123" s="100"/>
      <c r="H123" s="100"/>
      <c r="I123" s="100"/>
    </row>
    <row r="124" spans="1:10" ht="15">
      <c r="A124" s="516"/>
      <c r="B124" s="516"/>
      <c r="C124" s="287"/>
      <c r="D124" s="100"/>
      <c r="E124" s="100"/>
      <c r="F124" s="100"/>
      <c r="G124" s="100"/>
      <c r="H124" s="100"/>
      <c r="I124" s="100"/>
    </row>
    <row r="125" spans="1:10">
      <c r="A125" s="518" t="s">
        <v>316</v>
      </c>
      <c r="B125" s="515"/>
      <c r="C125" s="286"/>
      <c r="D125" s="30"/>
      <c r="E125" s="30"/>
      <c r="F125" s="30"/>
      <c r="G125" s="30"/>
      <c r="H125" s="30"/>
      <c r="I125" s="30"/>
    </row>
    <row r="126" spans="1:10">
      <c r="A126" s="515" t="str">
        <f>IF('Program Notes'!S5&gt;0,"     Operating cash flow is positive: indicates the firm has generated cash in its on-going operations.","     Operating cash flow is negative: indicates the firm has consumed cash in its on-going operations.")</f>
        <v xml:space="preserve">     Operating cash flow is negative: indicates the firm has consumed cash in its on-going operations.</v>
      </c>
      <c r="B126" s="515"/>
      <c r="C126" s="286"/>
      <c r="D126" s="30"/>
      <c r="E126" s="30"/>
      <c r="F126" s="30"/>
      <c r="G126" s="30"/>
      <c r="H126" s="30"/>
      <c r="I126" s="30"/>
    </row>
    <row r="127" spans="1:10">
      <c r="A127" s="518" t="s">
        <v>317</v>
      </c>
      <c r="B127" s="515"/>
      <c r="C127" s="286"/>
      <c r="D127" s="30"/>
      <c r="E127" s="30"/>
      <c r="F127" s="30"/>
      <c r="G127" s="30"/>
      <c r="H127" s="30"/>
      <c r="I127" s="30"/>
    </row>
    <row r="128" spans="1:10">
      <c r="A128" s="515" t="str">
        <f>IF('Program Notes'!S6&gt;0,"     Financing cash flow is positive: the firm has generated cash by borrowing or selling equity.","     Financing cash flow is negative: indicates the firm has paid-off debt or repurchased shares.")</f>
        <v xml:space="preserve">     Financing cash flow is positive: the firm has generated cash by borrowing or selling equity.</v>
      </c>
      <c r="B128" s="515"/>
      <c r="C128" s="286"/>
      <c r="D128" s="30"/>
      <c r="E128" s="30"/>
      <c r="F128" s="30"/>
      <c r="G128" s="30"/>
      <c r="H128" s="30"/>
      <c r="I128" s="30"/>
    </row>
    <row r="129" spans="1:9">
      <c r="A129" s="518" t="s">
        <v>318</v>
      </c>
      <c r="B129" s="515"/>
      <c r="C129" s="286"/>
      <c r="D129" s="30"/>
      <c r="E129" s="30"/>
      <c r="F129" s="30"/>
      <c r="G129" s="30"/>
      <c r="H129" s="30"/>
      <c r="I129" s="30"/>
    </row>
    <row r="130" spans="1:9">
      <c r="A130" s="515" t="str">
        <f>IF('Program Notes'!S7&gt;0,"     Investing cash flow is positive: indicates the firm has generated cash by selling-off assets.","     Investing cash flow is negative: the firm has consumed cash by purchasing assets (firm is growing).")</f>
        <v xml:space="preserve">     Investing cash flow is negative: the firm has consumed cash by purchasing assets (firm is growing).</v>
      </c>
      <c r="B130" s="515"/>
      <c r="C130" s="286"/>
      <c r="D130" s="30"/>
      <c r="E130" s="30"/>
      <c r="F130" s="30"/>
      <c r="G130" s="30"/>
      <c r="H130" s="30"/>
      <c r="I130" s="30"/>
    </row>
    <row r="131" spans="1:9">
      <c r="A131" s="518" t="s">
        <v>279</v>
      </c>
      <c r="B131" s="515"/>
      <c r="C131" s="286"/>
      <c r="D131" s="30"/>
      <c r="E131" s="30"/>
      <c r="F131" s="30"/>
      <c r="G131" s="30"/>
      <c r="H131" s="30"/>
      <c r="I131" s="30"/>
    </row>
    <row r="132" spans="1:9">
      <c r="A132" s="515" t="str">
        <f>IF('Program Notes'!S8&gt;0,"     Total cash flow is positive, the firm has generated more cash than it consumes: the firm is solvent.","     The firm has consumed more cash than it has generated: this is not a sustainable condition.")</f>
        <v xml:space="preserve">     Total cash flow is positive, the firm has generated more cash than it consumes: the firm is solvent.</v>
      </c>
      <c r="B132" s="515"/>
      <c r="C132" s="286"/>
      <c r="D132" s="30"/>
      <c r="E132" s="30"/>
      <c r="F132" s="30"/>
      <c r="G132" s="30"/>
      <c r="H132" s="30"/>
      <c r="I132" s="30"/>
    </row>
    <row r="133" spans="1:9">
      <c r="A133" s="66"/>
      <c r="B133" s="66"/>
      <c r="C133" s="285"/>
    </row>
    <row r="134" spans="1:9">
      <c r="A134" s="66"/>
      <c r="B134" s="66"/>
      <c r="C134" s="285"/>
    </row>
    <row r="135" spans="1:9">
      <c r="A135" s="66"/>
      <c r="B135" s="66"/>
      <c r="C135" s="285"/>
    </row>
    <row r="136" spans="1:9">
      <c r="C136" s="285"/>
    </row>
    <row r="137" spans="1:9">
      <c r="C137" s="285"/>
    </row>
    <row r="138" spans="1:9">
      <c r="C138" s="285"/>
    </row>
    <row r="139" spans="1:9">
      <c r="C139" s="285"/>
    </row>
    <row r="140" spans="1:9">
      <c r="C140" s="285"/>
    </row>
    <row r="141" spans="1:9">
      <c r="C141" s="285"/>
    </row>
    <row r="142" spans="1:9">
      <c r="C142" s="285"/>
    </row>
    <row r="143" spans="1:9">
      <c r="C143" s="285"/>
    </row>
    <row r="144" spans="1:9">
      <c r="C144" s="285"/>
    </row>
    <row r="145" spans="3:3">
      <c r="C145" s="285"/>
    </row>
    <row r="146" spans="3:3">
      <c r="C146" s="285"/>
    </row>
    <row r="147" spans="3:3">
      <c r="C147" s="285"/>
    </row>
    <row r="148" spans="3:3">
      <c r="C148" s="285"/>
    </row>
    <row r="149" spans="3:3">
      <c r="C149" s="285"/>
    </row>
    <row r="150" spans="3:3">
      <c r="C150" s="285"/>
    </row>
    <row r="226" spans="1:2">
      <c r="A226" s="508"/>
      <c r="B226" s="508"/>
    </row>
    <row r="227" spans="1:2">
      <c r="A227" s="508"/>
      <c r="B227" s="508"/>
    </row>
    <row r="228" spans="1:2">
      <c r="A228" s="508"/>
      <c r="B228" s="508"/>
    </row>
    <row r="229" spans="1:2">
      <c r="A229" s="508"/>
      <c r="B229" s="508"/>
    </row>
    <row r="230" spans="1:2">
      <c r="A230" s="508"/>
      <c r="B230" s="508"/>
    </row>
    <row r="231" spans="1:2">
      <c r="A231" s="508"/>
      <c r="B231" s="508"/>
    </row>
    <row r="232" spans="1:2">
      <c r="A232" s="508"/>
      <c r="B232" s="508"/>
    </row>
    <row r="233" spans="1:2">
      <c r="A233" s="508"/>
      <c r="B233" s="508"/>
    </row>
    <row r="234" spans="1:2">
      <c r="A234" s="508"/>
      <c r="B234" s="508"/>
    </row>
    <row r="235" spans="1:2">
      <c r="A235" s="508"/>
      <c r="B235" s="508"/>
    </row>
    <row r="236" spans="1:2">
      <c r="A236" s="508"/>
      <c r="B236" s="508"/>
    </row>
    <row r="237" spans="1:2">
      <c r="A237" s="508"/>
      <c r="B237" s="508"/>
    </row>
    <row r="238" spans="1:2">
      <c r="A238" s="508"/>
      <c r="B238" s="508"/>
    </row>
    <row r="239" spans="1:2">
      <c r="A239" s="508"/>
      <c r="B239" s="508"/>
    </row>
    <row r="240" spans="1:2">
      <c r="A240" s="508"/>
      <c r="B240" s="508"/>
    </row>
    <row r="241" spans="1:2">
      <c r="A241" s="508"/>
      <c r="B241" s="508"/>
    </row>
    <row r="242" spans="1:2">
      <c r="A242" s="508"/>
      <c r="B242" s="508"/>
    </row>
    <row r="243" spans="1:2">
      <c r="A243" s="508"/>
      <c r="B243" s="508"/>
    </row>
    <row r="244" spans="1:2">
      <c r="A244" s="508"/>
      <c r="B244" s="508"/>
    </row>
    <row r="245" spans="1:2">
      <c r="A245" s="508"/>
      <c r="B245" s="508"/>
    </row>
    <row r="246" spans="1:2">
      <c r="A246" s="508"/>
      <c r="B246" s="508"/>
    </row>
    <row r="247" spans="1:2">
      <c r="A247" s="508"/>
      <c r="B247" s="508"/>
    </row>
  </sheetData>
  <sheetProtection password="CD7E" sheet="1" objects="1" scenarios="1"/>
  <phoneticPr fontId="5" type="noConversion"/>
  <printOptions horizontalCentered="1" verticalCentered="1" gridLinesSet="0"/>
  <pageMargins left="1" right="1" top="1" bottom="1" header="0.5" footer="0.5"/>
  <pageSetup orientation="portrait" horizontalDpi="300" verticalDpi="300" r:id="rId1"/>
  <headerFooter alignWithMargins="0">
    <oddHeader>&amp;A</oddHeader>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showRowColHeaders="0" zoomScale="85" workbookViewId="0">
      <selection activeCell="G15" sqref="G15"/>
    </sheetView>
  </sheetViews>
  <sheetFormatPr defaultRowHeight="12.75"/>
  <cols>
    <col min="1" max="1" width="3.28515625" customWidth="1"/>
    <col min="2" max="2" width="10.28515625" customWidth="1"/>
    <col min="4" max="4" width="5.7109375" customWidth="1"/>
    <col min="5" max="5" width="8.7109375" customWidth="1"/>
  </cols>
  <sheetData>
    <row r="1" spans="1:13" ht="18">
      <c r="A1" s="256" t="str">
        <f>'Financial Statements'!A1</f>
        <v>HoloView</v>
      </c>
      <c r="B1" s="257"/>
      <c r="C1" s="257"/>
      <c r="D1" s="257"/>
      <c r="E1" s="257"/>
      <c r="F1" s="257"/>
      <c r="G1" s="406"/>
      <c r="H1" s="406"/>
      <c r="I1" s="406"/>
      <c r="J1" s="406"/>
      <c r="K1" s="406"/>
      <c r="L1" s="406"/>
      <c r="M1" s="406"/>
    </row>
    <row r="2" spans="1:13">
      <c r="A2" s="259" t="str">
        <f>'Financial Statements'!A2</f>
        <v>(in dollars)</v>
      </c>
      <c r="B2" s="257"/>
      <c r="C2" s="257"/>
      <c r="D2" s="257"/>
      <c r="E2" s="407" t="s">
        <v>64</v>
      </c>
      <c r="F2" s="257"/>
      <c r="G2" s="406"/>
      <c r="H2" s="406"/>
      <c r="I2" s="406"/>
      <c r="J2" s="406"/>
      <c r="K2" s="406"/>
      <c r="L2" s="406"/>
      <c r="M2" s="406"/>
    </row>
    <row r="3" spans="1:13">
      <c r="A3" s="259"/>
      <c r="B3" s="257"/>
      <c r="C3" s="257"/>
      <c r="D3" s="257"/>
      <c r="E3" s="407" t="s">
        <v>66</v>
      </c>
      <c r="F3" s="257"/>
      <c r="G3" s="406"/>
      <c r="H3" s="406"/>
      <c r="I3" s="406"/>
      <c r="J3" s="406"/>
      <c r="K3" s="406"/>
      <c r="L3" s="406"/>
      <c r="M3" s="406"/>
    </row>
    <row r="4" spans="1:13">
      <c r="A4" s="408" t="str">
        <f>'Financial Statements'!A4</f>
        <v>SALES</v>
      </c>
      <c r="B4" s="260"/>
      <c r="C4" s="257"/>
      <c r="D4" s="257"/>
      <c r="E4" s="257"/>
      <c r="F4" s="257"/>
      <c r="G4" s="406"/>
      <c r="H4" s="406"/>
      <c r="I4" s="406"/>
      <c r="J4" s="406"/>
      <c r="K4" s="406"/>
      <c r="L4" s="406"/>
      <c r="M4" s="406"/>
    </row>
    <row r="5" spans="1:13">
      <c r="A5" s="260"/>
      <c r="B5" s="411" t="str">
        <f>'Financial Statements'!B5</f>
        <v>HoloView Pyramid</v>
      </c>
      <c r="C5" s="412"/>
      <c r="D5" s="412"/>
      <c r="E5" s="413">
        <f>'Financial Statements'!D5</f>
        <v>1</v>
      </c>
      <c r="F5" s="257"/>
      <c r="G5" s="406"/>
      <c r="H5" s="406"/>
      <c r="I5" s="406"/>
      <c r="J5" s="406"/>
      <c r="K5" s="406"/>
      <c r="L5" s="406"/>
      <c r="M5" s="406"/>
    </row>
    <row r="6" spans="1:13">
      <c r="A6" s="260"/>
      <c r="B6" s="155" t="str">
        <f>'Financial Statements'!B6</f>
        <v>TOTAL REVENUES</v>
      </c>
      <c r="C6" s="414"/>
      <c r="D6" s="414"/>
      <c r="E6" s="478">
        <f>'Financial Statements'!D6</f>
        <v>1</v>
      </c>
      <c r="F6" s="257"/>
      <c r="G6" s="406"/>
      <c r="H6" s="406"/>
      <c r="I6" s="406"/>
      <c r="J6" s="406"/>
      <c r="K6" s="406"/>
      <c r="L6" s="406"/>
      <c r="M6" s="406"/>
    </row>
    <row r="7" spans="1:13">
      <c r="A7" s="260"/>
      <c r="B7" s="260"/>
      <c r="C7" s="257"/>
      <c r="D7" s="257"/>
      <c r="E7" s="410"/>
      <c r="F7" s="257"/>
      <c r="G7" s="406"/>
      <c r="H7" s="406"/>
      <c r="I7" s="406"/>
      <c r="J7" s="406"/>
      <c r="K7" s="406"/>
      <c r="L7" s="406"/>
      <c r="M7" s="406"/>
    </row>
    <row r="8" spans="1:13">
      <c r="A8" s="408" t="str">
        <f>'Financial Statements'!A8</f>
        <v>COSTS</v>
      </c>
      <c r="B8" s="260"/>
      <c r="C8" s="257"/>
      <c r="D8" s="257"/>
      <c r="E8" s="410"/>
      <c r="F8" s="257"/>
      <c r="G8" s="406"/>
      <c r="H8" s="406"/>
      <c r="I8" s="406"/>
      <c r="J8" s="406"/>
      <c r="K8" s="406"/>
      <c r="L8" s="406"/>
      <c r="M8" s="406"/>
    </row>
    <row r="9" spans="1:13">
      <c r="A9" s="260"/>
      <c r="B9" s="415" t="str">
        <f>'Financial Statements'!B9</f>
        <v>Cost of Goods Sold</v>
      </c>
      <c r="C9" s="257"/>
      <c r="D9" s="257"/>
      <c r="E9" s="410">
        <f>'Financial Statements'!D9</f>
        <v>0</v>
      </c>
      <c r="F9" s="257"/>
      <c r="G9" s="406"/>
      <c r="H9" s="406"/>
      <c r="I9" s="406"/>
      <c r="J9" s="406"/>
      <c r="K9" s="406"/>
      <c r="L9" s="406"/>
      <c r="M9" s="406"/>
    </row>
    <row r="10" spans="1:13">
      <c r="A10" s="260"/>
      <c r="B10" s="260" t="str">
        <f>'Financial Statements'!B10</f>
        <v xml:space="preserve">Selling &amp; General Administrative </v>
      </c>
      <c r="C10" s="257"/>
      <c r="D10" s="257"/>
      <c r="E10" s="410">
        <f>'Financial Statements'!D10</f>
        <v>0</v>
      </c>
      <c r="F10" s="257"/>
      <c r="G10" s="406"/>
      <c r="H10" s="406"/>
      <c r="I10" s="406"/>
      <c r="J10" s="406"/>
      <c r="K10" s="406"/>
      <c r="L10" s="406"/>
      <c r="M10" s="406"/>
    </row>
    <row r="11" spans="1:13">
      <c r="A11" s="260"/>
      <c r="B11" s="409">
        <f>'Financial Statements'!B11</f>
        <v>0</v>
      </c>
      <c r="C11" s="257"/>
      <c r="D11" s="257"/>
      <c r="E11" s="410">
        <f>'Financial Statements'!D11</f>
        <v>0</v>
      </c>
      <c r="F11" s="257"/>
      <c r="G11" s="406"/>
      <c r="H11" s="406"/>
      <c r="I11" s="406"/>
      <c r="J11" s="406"/>
      <c r="K11" s="406"/>
      <c r="L11" s="406"/>
      <c r="M11" s="406"/>
    </row>
    <row r="12" spans="1:13">
      <c r="A12" s="260"/>
      <c r="B12" s="409" t="str">
        <f>'Financial Statements'!B12</f>
        <v>Logo</v>
      </c>
      <c r="C12" s="257"/>
      <c r="D12" s="257"/>
      <c r="E12" s="410">
        <f>'Financial Statements'!D12</f>
        <v>0.25</v>
      </c>
      <c r="F12" s="257"/>
      <c r="G12" s="406"/>
      <c r="H12" s="406"/>
      <c r="I12" s="406"/>
      <c r="J12" s="406"/>
      <c r="K12" s="406"/>
      <c r="L12" s="406"/>
      <c r="M12" s="406"/>
    </row>
    <row r="13" spans="1:13">
      <c r="A13" s="260"/>
      <c r="B13" s="409" t="str">
        <f>'Financial Statements'!B13</f>
        <v>Amazon Card Reader</v>
      </c>
      <c r="C13" s="257"/>
      <c r="D13" s="257"/>
      <c r="E13" s="410">
        <f>'Financial Statements'!D13</f>
        <v>0.125</v>
      </c>
      <c r="F13" s="257"/>
      <c r="G13" s="406"/>
      <c r="H13" s="406"/>
      <c r="I13" s="406"/>
      <c r="J13" s="406"/>
      <c r="K13" s="406"/>
      <c r="L13" s="406"/>
      <c r="M13" s="406"/>
    </row>
    <row r="14" spans="1:13">
      <c r="A14" s="260"/>
      <c r="B14" s="409" t="str">
        <f>'Financial Statements'!B14</f>
        <v>HoloView Domain Name</v>
      </c>
      <c r="C14" s="257"/>
      <c r="D14" s="257"/>
      <c r="E14" s="410">
        <f>'Financial Statements'!D14</f>
        <v>0.10212499999999999</v>
      </c>
      <c r="F14" s="257"/>
      <c r="G14" s="406"/>
      <c r="H14" s="406"/>
      <c r="I14" s="406"/>
      <c r="J14" s="406"/>
      <c r="K14" s="406"/>
      <c r="L14" s="406"/>
      <c r="M14" s="406"/>
    </row>
    <row r="15" spans="1:13">
      <c r="A15" s="260"/>
      <c r="B15" s="409" t="str">
        <f>'Financial Statements'!B15</f>
        <v>Shirt/Business Cards</v>
      </c>
      <c r="C15" s="257"/>
      <c r="D15" s="257"/>
      <c r="E15" s="410">
        <f>'Financial Statements'!D15</f>
        <v>0.292375</v>
      </c>
      <c r="F15" s="257"/>
      <c r="G15" s="406"/>
      <c r="H15" s="406"/>
      <c r="I15" s="406"/>
      <c r="J15" s="406"/>
      <c r="K15" s="406"/>
      <c r="L15" s="406"/>
      <c r="M15" s="406"/>
    </row>
    <row r="16" spans="1:13">
      <c r="A16" s="260"/>
      <c r="B16" s="409" t="str">
        <f>'Financial Statements'!B16</f>
        <v>SiteGround Web Hosting</v>
      </c>
      <c r="C16" s="257"/>
      <c r="D16" s="257"/>
      <c r="E16" s="410">
        <f>'Financial Statements'!D16</f>
        <v>0.59250000000000003</v>
      </c>
      <c r="F16" s="257"/>
      <c r="G16" s="406"/>
      <c r="H16" s="406"/>
      <c r="I16" s="406"/>
      <c r="J16" s="406"/>
      <c r="K16" s="406"/>
      <c r="L16" s="406"/>
      <c r="M16" s="406"/>
    </row>
    <row r="17" spans="1:13">
      <c r="A17" s="260"/>
      <c r="B17" s="409" t="str">
        <f>'Financial Statements'!B17</f>
        <v>Acrylic</v>
      </c>
      <c r="C17" s="257"/>
      <c r="D17" s="257"/>
      <c r="E17" s="410">
        <f>'Financial Statements'!D17</f>
        <v>1.0406249999999999</v>
      </c>
      <c r="F17" s="257"/>
      <c r="G17" s="406"/>
      <c r="H17" s="406"/>
      <c r="I17" s="406"/>
      <c r="J17" s="406"/>
      <c r="K17" s="406"/>
      <c r="L17" s="406"/>
      <c r="M17" s="406"/>
    </row>
    <row r="18" spans="1:13">
      <c r="A18" s="260"/>
      <c r="B18" s="409" t="str">
        <f>'Financial Statements'!B18</f>
        <v>3D Printing Filament</v>
      </c>
      <c r="C18" s="257"/>
      <c r="D18" s="257"/>
      <c r="E18" s="410">
        <f>'Financial Statements'!D18</f>
        <v>0.23737499999999997</v>
      </c>
      <c r="F18" s="257"/>
      <c r="G18" s="406"/>
      <c r="H18" s="406"/>
      <c r="I18" s="406"/>
      <c r="J18" s="406"/>
      <c r="K18" s="406"/>
      <c r="L18" s="406"/>
      <c r="M18" s="406"/>
    </row>
    <row r="19" spans="1:13">
      <c r="A19" s="260"/>
      <c r="B19" s="409" t="str">
        <f>'Financial Statements'!B19</f>
        <v>Adhesive</v>
      </c>
      <c r="C19" s="257"/>
      <c r="D19" s="257"/>
      <c r="E19" s="410">
        <f>'Financial Statements'!D19</f>
        <v>9.3875E-2</v>
      </c>
      <c r="F19" s="257"/>
      <c r="G19" s="406"/>
      <c r="H19" s="406"/>
      <c r="I19" s="406"/>
      <c r="J19" s="406"/>
      <c r="K19" s="406"/>
      <c r="L19" s="406"/>
      <c r="M19" s="406"/>
    </row>
    <row r="20" spans="1:13">
      <c r="A20" s="260"/>
      <c r="B20" s="409" t="str">
        <f>'Financial Statements'!B20</f>
        <v>Depreciation &amp; Amort.</v>
      </c>
      <c r="C20" s="257"/>
      <c r="D20" s="257"/>
      <c r="E20" s="410">
        <f>'Financial Statements'!D20</f>
        <v>0</v>
      </c>
      <c r="F20" s="257"/>
      <c r="G20" s="406"/>
      <c r="H20" s="406"/>
      <c r="I20" s="406"/>
      <c r="J20" s="406"/>
      <c r="K20" s="406"/>
      <c r="L20" s="406"/>
      <c r="M20" s="406"/>
    </row>
    <row r="21" spans="1:13">
      <c r="A21" s="260"/>
      <c r="B21" s="411" t="str">
        <f>'Financial Statements'!B21</f>
        <v>Interest Expense</v>
      </c>
      <c r="C21" s="412"/>
      <c r="D21" s="412"/>
      <c r="E21" s="413">
        <f>'Financial Statements'!D21</f>
        <v>0</v>
      </c>
      <c r="F21" s="257"/>
      <c r="G21" s="406"/>
      <c r="H21" s="406"/>
      <c r="I21" s="406"/>
      <c r="J21" s="406"/>
      <c r="K21" s="406"/>
      <c r="L21" s="406"/>
      <c r="M21" s="406"/>
    </row>
    <row r="22" spans="1:13">
      <c r="A22" s="260"/>
      <c r="B22" s="416" t="str">
        <f>'Financial Statements'!B22</f>
        <v>TOTAL COSTS</v>
      </c>
      <c r="C22" s="414"/>
      <c r="D22" s="414"/>
      <c r="E22" s="478">
        <f>'Financial Statements'!D22</f>
        <v>2.7338750000000003</v>
      </c>
      <c r="F22" s="257"/>
      <c r="G22" s="406"/>
      <c r="H22" s="406"/>
      <c r="I22" s="406"/>
      <c r="J22" s="406"/>
      <c r="K22" s="406"/>
      <c r="L22" s="406"/>
      <c r="M22" s="406"/>
    </row>
    <row r="23" spans="1:13">
      <c r="A23" s="260"/>
      <c r="B23" s="260"/>
      <c r="C23" s="257"/>
      <c r="D23" s="257"/>
      <c r="E23" s="410"/>
      <c r="F23" s="257"/>
      <c r="G23" s="406"/>
      <c r="H23" s="406"/>
      <c r="I23" s="406"/>
      <c r="J23" s="406"/>
      <c r="K23" s="406"/>
      <c r="L23" s="406"/>
      <c r="M23" s="406"/>
    </row>
    <row r="24" spans="1:13">
      <c r="A24" s="260"/>
      <c r="B24" s="417" t="str">
        <f>'Financial Statements'!B24</f>
        <v>Earnings Before Income Tax</v>
      </c>
      <c r="C24" s="257"/>
      <c r="D24" s="257"/>
      <c r="E24" s="410">
        <f>'Financial Statements'!D24</f>
        <v>-1.7338750000000001</v>
      </c>
      <c r="F24" s="257"/>
      <c r="G24" s="406"/>
      <c r="H24" s="406"/>
      <c r="I24" s="406"/>
      <c r="J24" s="406"/>
      <c r="K24" s="406"/>
      <c r="L24" s="406"/>
      <c r="M24" s="406"/>
    </row>
    <row r="25" spans="1:13" ht="13.5" thickBot="1">
      <c r="A25" s="290"/>
      <c r="B25" s="418" t="str">
        <f>'Financial Statements'!B25</f>
        <v>Taxes</v>
      </c>
      <c r="C25" s="419"/>
      <c r="D25" s="419"/>
      <c r="E25" s="420">
        <f>'Financial Statements'!D25</f>
        <v>0</v>
      </c>
      <c r="F25" s="257"/>
      <c r="G25" s="406"/>
      <c r="H25" s="406"/>
      <c r="I25" s="406"/>
      <c r="J25" s="406"/>
      <c r="K25" s="406"/>
      <c r="L25" s="406"/>
      <c r="M25" s="406"/>
    </row>
    <row r="26" spans="1:13" ht="13.5" thickTop="1">
      <c r="A26" s="416" t="str">
        <f>'Financial Statements'!A26</f>
        <v>NET INCOME</v>
      </c>
      <c r="B26" s="421"/>
      <c r="C26" s="414"/>
      <c r="D26" s="414"/>
      <c r="E26" s="478">
        <f>'Financial Statements'!D26</f>
        <v>-1.7338750000000001</v>
      </c>
      <c r="F26" s="257"/>
      <c r="G26" s="406"/>
      <c r="H26" s="406"/>
      <c r="I26" s="406"/>
      <c r="J26" s="406"/>
      <c r="K26" s="406"/>
      <c r="L26" s="406"/>
      <c r="M26" s="406"/>
    </row>
    <row r="27" spans="1:13">
      <c r="A27" s="260"/>
      <c r="B27" s="260"/>
      <c r="C27" s="257"/>
      <c r="D27" s="257"/>
      <c r="E27" s="410"/>
      <c r="F27" s="257"/>
      <c r="G27" s="406"/>
      <c r="H27" s="406"/>
      <c r="I27" s="406"/>
      <c r="J27" s="406"/>
      <c r="K27" s="406"/>
      <c r="L27" s="406"/>
      <c r="M27" s="406"/>
    </row>
    <row r="28" spans="1:13">
      <c r="A28" s="260"/>
      <c r="B28" s="269" t="str">
        <f>'Financial Statements'!B28</f>
        <v>Owner's Draw</v>
      </c>
      <c r="C28" s="412"/>
      <c r="D28" s="412"/>
      <c r="E28" s="413">
        <f>'Financial Statements'!D28</f>
        <v>0</v>
      </c>
      <c r="F28" s="257"/>
      <c r="G28" s="406"/>
      <c r="H28" s="406"/>
      <c r="I28" s="406"/>
      <c r="J28" s="406"/>
      <c r="K28" s="406"/>
      <c r="L28" s="406"/>
      <c r="M28" s="406"/>
    </row>
    <row r="29" spans="1:13">
      <c r="A29" s="260"/>
      <c r="B29" s="408" t="str">
        <f>'Financial Statements'!B29</f>
        <v>Retained Income</v>
      </c>
      <c r="C29" s="257"/>
      <c r="D29" s="257"/>
      <c r="E29" s="479">
        <f>'Financial Statements'!D29</f>
        <v>-1.7338750000000001</v>
      </c>
      <c r="F29" s="257"/>
      <c r="G29" s="406"/>
      <c r="H29" s="406"/>
      <c r="I29" s="406"/>
      <c r="J29" s="406"/>
      <c r="K29" s="406"/>
      <c r="L29" s="406"/>
      <c r="M29" s="406"/>
    </row>
    <row r="30" spans="1:13">
      <c r="A30" s="257"/>
      <c r="B30" s="408"/>
      <c r="C30" s="257"/>
      <c r="D30" s="257"/>
      <c r="E30" s="257"/>
      <c r="F30" s="257"/>
      <c r="G30" s="406"/>
      <c r="H30" s="406"/>
      <c r="I30" s="406"/>
      <c r="J30" s="406"/>
      <c r="K30" s="406"/>
      <c r="L30" s="406"/>
      <c r="M30" s="406"/>
    </row>
    <row r="31" spans="1:13">
      <c r="A31" s="257"/>
      <c r="B31" s="408"/>
      <c r="C31" s="257"/>
      <c r="D31" s="257"/>
      <c r="E31" s="257"/>
      <c r="F31" s="257"/>
      <c r="G31" s="406"/>
      <c r="H31" s="406"/>
      <c r="I31" s="406"/>
      <c r="J31" s="406"/>
      <c r="K31" s="406"/>
      <c r="L31" s="406"/>
      <c r="M31" s="406"/>
    </row>
    <row r="32" spans="1:13">
      <c r="A32" s="257"/>
      <c r="B32" s="408"/>
      <c r="C32" s="257"/>
      <c r="D32" s="257"/>
      <c r="E32" s="257"/>
      <c r="F32" s="257"/>
      <c r="G32" s="406"/>
      <c r="H32" s="406"/>
      <c r="I32" s="406"/>
      <c r="J32" s="406"/>
      <c r="K32" s="406"/>
      <c r="L32" s="406"/>
      <c r="M32" s="406"/>
    </row>
    <row r="33" spans="1:13">
      <c r="A33" s="257"/>
      <c r="B33" s="257"/>
      <c r="C33" s="257"/>
      <c r="D33" s="257"/>
      <c r="E33" s="257"/>
      <c r="F33" s="257"/>
      <c r="G33" s="406"/>
      <c r="H33" s="406"/>
      <c r="I33" s="406"/>
      <c r="J33" s="406"/>
      <c r="K33" s="406"/>
      <c r="L33" s="406"/>
      <c r="M33" s="406"/>
    </row>
    <row r="34" spans="1:13">
      <c r="A34" s="257"/>
      <c r="B34" s="257"/>
      <c r="C34" s="257"/>
      <c r="D34" s="257"/>
      <c r="E34" s="257"/>
      <c r="F34" s="257"/>
      <c r="G34" s="406"/>
      <c r="H34" s="406"/>
      <c r="I34" s="406"/>
      <c r="J34" s="406"/>
      <c r="K34" s="406"/>
      <c r="L34" s="406"/>
      <c r="M34" s="406"/>
    </row>
    <row r="35" spans="1:13">
      <c r="A35" s="257"/>
      <c r="B35" s="257"/>
      <c r="C35" s="257"/>
      <c r="D35" s="257"/>
      <c r="E35" s="257"/>
      <c r="F35" s="257"/>
      <c r="G35" s="406"/>
      <c r="H35" s="406"/>
      <c r="I35" s="406"/>
      <c r="J35" s="406"/>
      <c r="K35" s="406"/>
      <c r="L35" s="406"/>
      <c r="M35" s="406"/>
    </row>
    <row r="36" spans="1:13">
      <c r="F36" s="257"/>
      <c r="G36" s="406"/>
      <c r="H36" s="406"/>
      <c r="I36" s="406"/>
      <c r="J36" s="406"/>
      <c r="K36" s="406"/>
      <c r="L36" s="406"/>
      <c r="M36" s="406"/>
    </row>
  </sheetData>
  <sheetProtection password="CD7E" sheet="1" objects="1" scenarios="1"/>
  <phoneticPr fontId="5" type="noConversion"/>
  <printOptions horizontalCentered="1" gridLinesSet="0"/>
  <pageMargins left="1" right="1" top="1" bottom="1" header="0.5" footer="0.5"/>
  <pageSetup orientation="landscape" horizontalDpi="300" verticalDpi="300" r:id="rId1"/>
  <headerFooter alignWithMargins="0">
    <oddHeader>&amp;C&amp;"Britannic Bold,Bold"&amp;A</oddHeader>
    <oddFooter>&amp;L&amp;"Britannic Bold,Bold"FBA&amp;"Times New Roman,Regular"&amp;6&amp;XTM&amp;"Arial,Regular"&amp;10&amp;X
&amp;"Britannic Bold,Bold"&amp;8Financial Business Assessment&amp;"Times New Roman,Regular"&amp;6&amp;XTM
&amp;XCopyright 1998 J.W. Trailer, Ph.D.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showRowColHeaders="0" zoomScale="85" workbookViewId="0">
      <selection activeCell="G2" sqref="G2"/>
    </sheetView>
  </sheetViews>
  <sheetFormatPr defaultRowHeight="12.75"/>
  <cols>
    <col min="1" max="1" width="3.28515625" customWidth="1"/>
    <col min="2" max="2" width="6.7109375" customWidth="1"/>
    <col min="3" max="3" width="10.7109375" customWidth="1"/>
    <col min="4" max="4" width="6" customWidth="1"/>
    <col min="5" max="5" width="8.7109375" customWidth="1"/>
  </cols>
  <sheetData>
    <row r="1" spans="1:14" ht="18">
      <c r="A1" s="256" t="str">
        <f>'Financial Statements'!A1</f>
        <v>HoloView</v>
      </c>
      <c r="B1" s="257"/>
      <c r="C1" s="257"/>
      <c r="D1" s="422"/>
      <c r="E1" s="407" t="str">
        <f>'Financial Statements'!D1</f>
        <v>Percent</v>
      </c>
      <c r="F1" s="257"/>
      <c r="G1" s="406"/>
      <c r="H1" s="406"/>
      <c r="I1" s="406"/>
      <c r="J1" s="406"/>
      <c r="K1" s="406"/>
      <c r="L1" s="406"/>
      <c r="M1" s="406"/>
      <c r="N1" s="406"/>
    </row>
    <row r="2" spans="1:14">
      <c r="A2" s="259" t="str">
        <f>'Financial Statements'!A2</f>
        <v>(in dollars)</v>
      </c>
      <c r="B2" s="257"/>
      <c r="C2" s="257"/>
      <c r="D2" s="423"/>
      <c r="E2" s="407" t="str">
        <f>'Financial Statements'!D2</f>
        <v>of Sales</v>
      </c>
      <c r="F2" s="257"/>
      <c r="G2" s="406"/>
      <c r="H2" s="406"/>
      <c r="I2" s="406"/>
      <c r="J2" s="406"/>
      <c r="K2" s="406"/>
      <c r="L2" s="406"/>
      <c r="M2" s="406"/>
      <c r="N2" s="406"/>
    </row>
    <row r="3" spans="1:14">
      <c r="A3" s="257"/>
      <c r="B3" s="257"/>
      <c r="C3" s="257"/>
      <c r="D3" s="257"/>
      <c r="E3" s="257"/>
      <c r="F3" s="257"/>
      <c r="G3" s="406"/>
      <c r="H3" s="406"/>
      <c r="I3" s="406"/>
      <c r="J3" s="406"/>
      <c r="K3" s="406"/>
      <c r="L3" s="406"/>
      <c r="M3" s="406"/>
      <c r="N3" s="406"/>
    </row>
    <row r="4" spans="1:14">
      <c r="A4" s="257"/>
      <c r="B4" s="257"/>
      <c r="C4" s="257"/>
      <c r="D4" s="257"/>
      <c r="E4" s="257"/>
      <c r="F4" s="257"/>
      <c r="G4" s="406"/>
      <c r="H4" s="406"/>
      <c r="I4" s="406"/>
      <c r="J4" s="406"/>
      <c r="K4" s="406"/>
      <c r="L4" s="406"/>
      <c r="M4" s="406"/>
      <c r="N4" s="406"/>
    </row>
    <row r="5" spans="1:14">
      <c r="A5" s="424" t="str">
        <f>'Financial Statements'!F3</f>
        <v>ASSETS</v>
      </c>
      <c r="B5" s="425"/>
      <c r="C5" s="257"/>
      <c r="D5" s="257"/>
      <c r="E5" s="257"/>
      <c r="F5" s="257"/>
      <c r="G5" s="406"/>
      <c r="H5" s="406"/>
      <c r="I5" s="406"/>
      <c r="J5" s="406"/>
      <c r="K5" s="406"/>
      <c r="L5" s="406"/>
      <c r="M5" s="406"/>
      <c r="N5" s="406"/>
    </row>
    <row r="6" spans="1:14">
      <c r="A6" s="425"/>
      <c r="B6" s="425" t="str">
        <f>'Financial Statements'!G4</f>
        <v>Cash</v>
      </c>
      <c r="C6" s="257"/>
      <c r="D6" s="257"/>
      <c r="E6" s="426">
        <f>'Financial Statements'!I4</f>
        <v>1</v>
      </c>
      <c r="F6" s="257"/>
      <c r="G6" s="406"/>
      <c r="H6" s="406"/>
      <c r="I6" s="406"/>
      <c r="J6" s="406"/>
      <c r="K6" s="406"/>
      <c r="L6" s="406"/>
      <c r="M6" s="406"/>
      <c r="N6" s="406"/>
    </row>
    <row r="7" spans="1:14">
      <c r="A7" s="425"/>
      <c r="B7" s="425" t="str">
        <f>'Financial Statements'!G5</f>
        <v>Accounts Receivable</v>
      </c>
      <c r="C7" s="257"/>
      <c r="D7" s="257"/>
      <c r="E7" s="426">
        <f>'Financial Statements'!I5</f>
        <v>0</v>
      </c>
      <c r="F7" s="257"/>
      <c r="G7" s="406"/>
      <c r="H7" s="406"/>
      <c r="I7" s="406"/>
      <c r="J7" s="406"/>
      <c r="K7" s="406"/>
      <c r="L7" s="406"/>
      <c r="M7" s="406"/>
      <c r="N7" s="406"/>
    </row>
    <row r="8" spans="1:14">
      <c r="A8" s="425"/>
      <c r="B8" s="427" t="str">
        <f>'Financial Statements'!G6</f>
        <v>Inventory</v>
      </c>
      <c r="C8" s="412"/>
      <c r="D8" s="412"/>
      <c r="E8" s="428">
        <f>'Financial Statements'!I6</f>
        <v>0</v>
      </c>
      <c r="F8" s="257"/>
      <c r="G8" s="406"/>
      <c r="H8" s="406"/>
      <c r="I8" s="406"/>
      <c r="J8" s="406"/>
      <c r="K8" s="406"/>
      <c r="L8" s="406"/>
      <c r="M8" s="406"/>
      <c r="N8" s="406"/>
    </row>
    <row r="9" spans="1:14">
      <c r="A9" s="425"/>
      <c r="B9" s="429" t="str">
        <f>'Financial Statements'!G7</f>
        <v>TOTAL CURRENT ASSETS</v>
      </c>
      <c r="C9" s="257"/>
      <c r="D9" s="257"/>
      <c r="E9" s="479">
        <f>'Financial Statements'!I7</f>
        <v>1</v>
      </c>
      <c r="F9" s="257"/>
      <c r="G9" s="406"/>
      <c r="H9" s="406"/>
      <c r="I9" s="406"/>
      <c r="J9" s="406"/>
      <c r="K9" s="406"/>
      <c r="L9" s="406"/>
      <c r="M9" s="406"/>
      <c r="N9" s="406"/>
    </row>
    <row r="10" spans="1:14">
      <c r="A10" s="425"/>
      <c r="B10" s="260" t="str">
        <f>'Financial Statements'!G8</f>
        <v>Equipment</v>
      </c>
      <c r="C10" s="257"/>
      <c r="D10" s="257"/>
      <c r="E10" s="426">
        <f>'Financial Statements'!I8</f>
        <v>0</v>
      </c>
      <c r="F10" s="257"/>
      <c r="G10" s="406"/>
      <c r="H10" s="406"/>
      <c r="I10" s="406"/>
      <c r="J10" s="406"/>
      <c r="K10" s="406"/>
      <c r="L10" s="406"/>
      <c r="M10" s="406"/>
      <c r="N10" s="406"/>
    </row>
    <row r="11" spans="1:14">
      <c r="A11" s="425"/>
      <c r="B11" s="260" t="str">
        <f>'Financial Statements'!G9</f>
        <v>Other</v>
      </c>
      <c r="C11" s="257"/>
      <c r="D11" s="257"/>
      <c r="E11" s="426">
        <f>'Financial Statements'!I9</f>
        <v>0</v>
      </c>
      <c r="F11" s="257"/>
      <c r="G11" s="406"/>
      <c r="H11" s="406"/>
      <c r="I11" s="406"/>
      <c r="J11" s="406"/>
      <c r="K11" s="406"/>
      <c r="L11" s="406"/>
      <c r="M11" s="406"/>
      <c r="N11" s="406"/>
    </row>
    <row r="12" spans="1:14">
      <c r="A12" s="425"/>
      <c r="B12" s="260" t="str">
        <f>'Financial Statements'!G10</f>
        <v>Other</v>
      </c>
      <c r="C12" s="257"/>
      <c r="D12" s="257"/>
      <c r="E12" s="426">
        <f>'Financial Statements'!I10</f>
        <v>0</v>
      </c>
      <c r="F12" s="257"/>
      <c r="G12" s="406"/>
      <c r="H12" s="406"/>
      <c r="I12" s="406"/>
      <c r="J12" s="406"/>
      <c r="K12" s="406"/>
      <c r="L12" s="406"/>
      <c r="M12" s="406"/>
      <c r="N12" s="406"/>
    </row>
    <row r="13" spans="1:14">
      <c r="A13" s="425"/>
      <c r="B13" s="427" t="str">
        <f>'Financial Statements'!G11</f>
        <v>Accumulated Depreciation</v>
      </c>
      <c r="C13" s="412"/>
      <c r="D13" s="412"/>
      <c r="E13" s="428">
        <f>'Financial Statements'!I11</f>
        <v>0</v>
      </c>
      <c r="F13" s="257"/>
      <c r="G13" s="406"/>
      <c r="H13" s="406"/>
      <c r="I13" s="406"/>
      <c r="J13" s="406"/>
      <c r="K13" s="406"/>
      <c r="L13" s="406"/>
      <c r="M13" s="406"/>
      <c r="N13" s="406"/>
    </row>
    <row r="14" spans="1:14" ht="13.5" thickBot="1">
      <c r="A14" s="425"/>
      <c r="B14" s="431" t="str">
        <f>'Financial Statements'!G12</f>
        <v>TOTAL FIXED ASSETS</v>
      </c>
      <c r="C14" s="419"/>
      <c r="D14" s="419"/>
      <c r="E14" s="432">
        <f>'Financial Statements'!I12</f>
        <v>0</v>
      </c>
      <c r="F14" s="257"/>
      <c r="G14" s="406"/>
      <c r="H14" s="406"/>
      <c r="I14" s="406"/>
      <c r="J14" s="406"/>
      <c r="K14" s="406"/>
      <c r="L14" s="406"/>
      <c r="M14" s="406"/>
      <c r="N14" s="406"/>
    </row>
    <row r="15" spans="1:14" ht="13.5" thickTop="1">
      <c r="A15" s="425"/>
      <c r="B15" s="433" t="str">
        <f>'Financial Statements'!G13</f>
        <v>TOTAL ASSETS</v>
      </c>
      <c r="C15" s="414"/>
      <c r="D15" s="414"/>
      <c r="E15" s="478">
        <f>'Financial Statements'!I13</f>
        <v>1</v>
      </c>
      <c r="F15" s="257"/>
      <c r="G15" s="406"/>
      <c r="H15" s="406"/>
      <c r="I15" s="406"/>
      <c r="J15" s="406"/>
      <c r="K15" s="406"/>
      <c r="L15" s="406"/>
      <c r="M15" s="406"/>
      <c r="N15" s="406"/>
    </row>
    <row r="16" spans="1:14">
      <c r="A16" s="425"/>
      <c r="B16" s="425"/>
      <c r="C16" s="257"/>
      <c r="D16" s="257"/>
      <c r="E16" s="426"/>
      <c r="F16" s="257"/>
      <c r="G16" s="406"/>
      <c r="H16" s="406"/>
      <c r="I16" s="406"/>
      <c r="J16" s="406"/>
      <c r="K16" s="406"/>
      <c r="L16" s="406"/>
      <c r="M16" s="406"/>
      <c r="N16" s="406"/>
    </row>
    <row r="17" spans="1:14">
      <c r="A17" s="424" t="str">
        <f>'Financial Statements'!F15</f>
        <v xml:space="preserve">LIABILITIES </v>
      </c>
      <c r="B17" s="425"/>
      <c r="C17" s="257"/>
      <c r="D17" s="257"/>
      <c r="E17" s="426"/>
      <c r="F17" s="257"/>
      <c r="G17" s="406"/>
      <c r="H17" s="406"/>
      <c r="I17" s="406"/>
      <c r="J17" s="406"/>
      <c r="K17" s="406"/>
      <c r="L17" s="406"/>
      <c r="M17" s="406"/>
      <c r="N17" s="406"/>
    </row>
    <row r="18" spans="1:14">
      <c r="A18" s="425"/>
      <c r="B18" s="425" t="str">
        <f>'Financial Statements'!G16</f>
        <v>Accounts Payable</v>
      </c>
      <c r="C18" s="257"/>
      <c r="D18" s="257"/>
      <c r="E18" s="426">
        <f>'Financial Statements'!I16</f>
        <v>0</v>
      </c>
      <c r="F18" s="257"/>
      <c r="G18" s="406"/>
      <c r="H18" s="406"/>
      <c r="I18" s="406"/>
      <c r="J18" s="406"/>
      <c r="K18" s="406"/>
      <c r="L18" s="406"/>
      <c r="M18" s="406"/>
      <c r="N18" s="406"/>
    </row>
    <row r="19" spans="1:14">
      <c r="A19" s="425"/>
      <c r="B19" s="260" t="str">
        <f>'Financial Statements'!G17</f>
        <v>Short Term Debt</v>
      </c>
      <c r="C19" s="257"/>
      <c r="D19" s="257"/>
      <c r="E19" s="426">
        <f>'Financial Statements'!I17</f>
        <v>0</v>
      </c>
      <c r="F19" s="257"/>
      <c r="G19" s="406"/>
      <c r="H19" s="406"/>
      <c r="I19" s="406"/>
      <c r="J19" s="406"/>
      <c r="K19" s="406"/>
      <c r="L19" s="406"/>
      <c r="M19" s="406"/>
      <c r="N19" s="406"/>
    </row>
    <row r="20" spans="1:14">
      <c r="A20" s="425"/>
      <c r="B20" s="269" t="str">
        <f>'Financial Statements'!G18</f>
        <v>Other Current Liabilities</v>
      </c>
      <c r="C20" s="412"/>
      <c r="D20" s="412"/>
      <c r="E20" s="428">
        <f>'Financial Statements'!I18</f>
        <v>0</v>
      </c>
      <c r="F20" s="257"/>
      <c r="G20" s="406"/>
      <c r="H20" s="406"/>
      <c r="I20" s="406"/>
      <c r="J20" s="406"/>
      <c r="K20" s="406"/>
      <c r="L20" s="406"/>
      <c r="M20" s="406"/>
      <c r="N20" s="406"/>
    </row>
    <row r="21" spans="1:14">
      <c r="A21" s="425"/>
      <c r="B21" s="435" t="str">
        <f>'Financial Statements'!G19</f>
        <v>TOTAL CURRENT LIAB.</v>
      </c>
      <c r="C21" s="257"/>
      <c r="D21" s="257"/>
      <c r="E21" s="430">
        <f>'Financial Statements'!I19</f>
        <v>0</v>
      </c>
      <c r="F21" s="257"/>
      <c r="G21" s="406"/>
      <c r="H21" s="406"/>
      <c r="I21" s="406"/>
      <c r="J21" s="406"/>
      <c r="K21" s="406"/>
      <c r="L21" s="406"/>
      <c r="M21" s="406"/>
      <c r="N21" s="406"/>
    </row>
    <row r="22" spans="1:14">
      <c r="A22" s="425"/>
      <c r="B22" s="260" t="str">
        <f>'Financial Statements'!G20</f>
        <v>Long-Term Debt</v>
      </c>
      <c r="C22" s="257"/>
      <c r="D22" s="257"/>
      <c r="E22" s="426">
        <f>'Financial Statements'!I20</f>
        <v>0</v>
      </c>
      <c r="F22" s="257"/>
      <c r="G22" s="406"/>
      <c r="H22" s="406"/>
      <c r="I22" s="406"/>
      <c r="J22" s="406"/>
      <c r="K22" s="406"/>
      <c r="L22" s="406"/>
      <c r="M22" s="406"/>
      <c r="N22" s="406"/>
    </row>
    <row r="23" spans="1:14">
      <c r="A23" s="425"/>
      <c r="B23" s="269" t="str">
        <f>'Financial Statements'!G21</f>
        <v>Other Long-term Liabilities</v>
      </c>
      <c r="C23" s="412"/>
      <c r="D23" s="412"/>
      <c r="E23" s="428">
        <f>'Financial Statements'!I21</f>
        <v>0</v>
      </c>
      <c r="F23" s="257"/>
      <c r="G23" s="406"/>
      <c r="H23" s="406"/>
      <c r="I23" s="406"/>
      <c r="J23" s="406"/>
      <c r="K23" s="406"/>
      <c r="L23" s="406"/>
      <c r="M23" s="406"/>
      <c r="N23" s="406"/>
    </row>
    <row r="24" spans="1:14" ht="13.5" thickBot="1">
      <c r="A24" s="425"/>
      <c r="B24" s="436" t="str">
        <f>'Financial Statements'!G22</f>
        <v>TOTAL LONG-TERM LIAB.</v>
      </c>
      <c r="C24" s="437"/>
      <c r="D24" s="437"/>
      <c r="E24" s="438">
        <f>'Financial Statements'!I22</f>
        <v>0</v>
      </c>
      <c r="F24" s="257"/>
      <c r="G24" s="406"/>
      <c r="H24" s="406"/>
      <c r="I24" s="406"/>
      <c r="J24" s="406"/>
      <c r="K24" s="406"/>
      <c r="L24" s="406"/>
      <c r="M24" s="406"/>
      <c r="N24" s="406"/>
    </row>
    <row r="25" spans="1:14">
      <c r="A25" s="425"/>
      <c r="B25" s="433" t="str">
        <f>'Financial Statements'!G23</f>
        <v>TOTAL LIABILITIES</v>
      </c>
      <c r="C25" s="414"/>
      <c r="D25" s="414"/>
      <c r="E25" s="434">
        <f>'Financial Statements'!I23</f>
        <v>0</v>
      </c>
      <c r="F25" s="257"/>
      <c r="G25" s="406"/>
      <c r="H25" s="406"/>
      <c r="I25" s="406"/>
      <c r="J25" s="406"/>
      <c r="K25" s="406"/>
      <c r="L25" s="406"/>
      <c r="M25" s="406"/>
      <c r="N25" s="406"/>
    </row>
    <row r="26" spans="1:14">
      <c r="A26" s="424" t="str">
        <f>'Financial Statements'!F24</f>
        <v>EQUITY</v>
      </c>
      <c r="B26" s="425"/>
      <c r="C26" s="257"/>
      <c r="D26" s="257"/>
      <c r="E26" s="426" t="str">
        <f>'Financial Statements'!I24</f>
        <v xml:space="preserve"> </v>
      </c>
      <c r="F26" s="257"/>
      <c r="G26" s="406"/>
      <c r="H26" s="406"/>
      <c r="I26" s="406"/>
      <c r="J26" s="406"/>
      <c r="K26" s="406"/>
      <c r="L26" s="406"/>
      <c r="M26" s="406"/>
      <c r="N26" s="406"/>
    </row>
    <row r="27" spans="1:14">
      <c r="A27" s="425"/>
      <c r="B27" s="425" t="str">
        <f>'Financial Statements'!G25</f>
        <v>Retained Earnings</v>
      </c>
      <c r="C27" s="257"/>
      <c r="D27" s="257"/>
      <c r="E27" s="426">
        <f>'Financial Statements'!I25</f>
        <v>-1.7338750000000001</v>
      </c>
      <c r="F27" s="257"/>
      <c r="G27" s="406"/>
      <c r="H27" s="406"/>
      <c r="I27" s="406"/>
      <c r="J27" s="406"/>
      <c r="K27" s="406"/>
      <c r="L27" s="406"/>
      <c r="M27" s="406"/>
      <c r="N27" s="406"/>
    </row>
    <row r="28" spans="1:14">
      <c r="A28" s="425"/>
      <c r="B28" s="260" t="str">
        <f>'Financial Statements'!G26</f>
        <v>Owner 1 Investment</v>
      </c>
      <c r="C28" s="257"/>
      <c r="D28" s="257"/>
      <c r="E28" s="426">
        <f>'Financial Statements'!I26</f>
        <v>2.7338749999999998</v>
      </c>
      <c r="F28" s="257"/>
      <c r="G28" s="406"/>
      <c r="H28" s="406"/>
      <c r="I28" s="406"/>
      <c r="J28" s="406"/>
      <c r="K28" s="406"/>
      <c r="L28" s="406"/>
      <c r="M28" s="406"/>
      <c r="N28" s="406"/>
    </row>
    <row r="29" spans="1:14">
      <c r="A29" s="425"/>
      <c r="B29" s="260" t="str">
        <f>'Financial Statements'!G27</f>
        <v>Other</v>
      </c>
      <c r="C29" s="257"/>
      <c r="D29" s="257"/>
      <c r="E29" s="426">
        <f>'Financial Statements'!I27</f>
        <v>0</v>
      </c>
      <c r="F29" s="257"/>
      <c r="G29" s="406"/>
      <c r="H29" s="406"/>
      <c r="I29" s="406"/>
      <c r="J29" s="406"/>
      <c r="K29" s="406"/>
      <c r="L29" s="406"/>
      <c r="M29" s="406"/>
      <c r="N29" s="406"/>
    </row>
    <row r="30" spans="1:14">
      <c r="A30" s="425"/>
      <c r="B30" s="260" t="str">
        <f>'Financial Statements'!G28</f>
        <v>Other</v>
      </c>
      <c r="C30" s="257"/>
      <c r="D30" s="257"/>
      <c r="E30" s="426">
        <f>'Financial Statements'!I28</f>
        <v>0</v>
      </c>
      <c r="F30" s="257"/>
      <c r="G30" s="406"/>
      <c r="H30" s="406"/>
      <c r="I30" s="406"/>
      <c r="J30" s="406"/>
      <c r="K30" s="406"/>
      <c r="L30" s="406"/>
      <c r="M30" s="406"/>
      <c r="N30" s="406"/>
    </row>
    <row r="31" spans="1:14" ht="13.5" thickBot="1">
      <c r="A31" s="425"/>
      <c r="B31" s="272" t="str">
        <f>'Financial Statements'!G29</f>
        <v>Other</v>
      </c>
      <c r="C31" s="437"/>
      <c r="D31" s="437"/>
      <c r="E31" s="439">
        <f>'Financial Statements'!I29</f>
        <v>0</v>
      </c>
      <c r="F31" s="257"/>
      <c r="G31" s="406"/>
      <c r="H31" s="406"/>
      <c r="I31" s="406"/>
      <c r="J31" s="406"/>
      <c r="K31" s="406"/>
      <c r="L31" s="406"/>
      <c r="M31" s="406"/>
      <c r="N31" s="406"/>
    </row>
    <row r="32" spans="1:14" ht="13.5" thickBot="1">
      <c r="A32" s="425"/>
      <c r="B32" s="440" t="str">
        <f>'Financial Statements'!G30</f>
        <v>NET WORTH</v>
      </c>
      <c r="C32" s="441"/>
      <c r="D32" s="441"/>
      <c r="E32" s="442">
        <f>'Financial Statements'!I30</f>
        <v>0.99999999999999967</v>
      </c>
      <c r="F32" s="257"/>
      <c r="G32" s="406"/>
      <c r="H32" s="406"/>
      <c r="I32" s="406"/>
      <c r="J32" s="406"/>
      <c r="K32" s="406"/>
      <c r="L32" s="406"/>
      <c r="M32" s="406"/>
      <c r="N32" s="406"/>
    </row>
    <row r="33" spans="1:14" ht="13.5" thickTop="1">
      <c r="A33" s="425"/>
      <c r="B33" s="433" t="str">
        <f>'Financial Statements'!G31</f>
        <v>TOTAL LIAB. &amp; EQUITY</v>
      </c>
      <c r="C33" s="414"/>
      <c r="D33" s="414"/>
      <c r="E33" s="434">
        <f>'Financial Statements'!I31</f>
        <v>0.99999999999999967</v>
      </c>
      <c r="F33" s="257"/>
      <c r="G33" s="406"/>
      <c r="H33" s="406"/>
      <c r="I33" s="406"/>
      <c r="J33" s="406"/>
      <c r="K33" s="406"/>
      <c r="L33" s="406"/>
      <c r="M33" s="406"/>
      <c r="N33" s="406"/>
    </row>
    <row r="34" spans="1:14">
      <c r="A34" s="425"/>
      <c r="B34" s="257"/>
      <c r="C34" s="257"/>
      <c r="D34" s="257"/>
      <c r="E34" s="257"/>
      <c r="F34" s="257"/>
      <c r="G34" s="406"/>
      <c r="H34" s="406"/>
      <c r="I34" s="406"/>
      <c r="J34" s="406"/>
      <c r="K34" s="406"/>
      <c r="L34" s="406"/>
      <c r="M34" s="406"/>
      <c r="N34" s="406"/>
    </row>
    <row r="35" spans="1:14">
      <c r="A35" s="425"/>
      <c r="B35" s="406"/>
      <c r="C35" s="406"/>
      <c r="D35" s="406"/>
      <c r="E35" s="406"/>
      <c r="F35" s="257"/>
      <c r="G35" s="406"/>
      <c r="H35" s="406"/>
      <c r="I35" s="406"/>
      <c r="J35" s="406"/>
      <c r="K35" s="406"/>
      <c r="L35" s="406"/>
      <c r="M35" s="406"/>
      <c r="N35" s="406"/>
    </row>
    <row r="36" spans="1:14">
      <c r="A36" s="257"/>
      <c r="B36" s="406"/>
      <c r="C36" s="406"/>
      <c r="D36" s="406"/>
      <c r="E36" s="406"/>
      <c r="F36" s="257"/>
      <c r="G36" s="406"/>
      <c r="H36" s="406"/>
      <c r="I36" s="406"/>
      <c r="J36" s="406"/>
      <c r="K36" s="406"/>
      <c r="L36" s="406"/>
      <c r="M36" s="406"/>
      <c r="N36" s="406"/>
    </row>
  </sheetData>
  <sheetProtection password="CD7E" sheet="1" objects="1" scenarios="1"/>
  <phoneticPr fontId="5" type="noConversion"/>
  <printOptions horizontalCentered="1" verticalCentered="1" gridLinesSet="0"/>
  <pageMargins left="0.75" right="0.75" top="1" bottom="1" header="0.5" footer="0.5"/>
  <pageSetup orientation="landscape" horizontalDpi="300" verticalDpi="300" r:id="rId1"/>
  <headerFooter alignWithMargins="0">
    <oddHeader>&amp;C&amp;"Britannic Bold,Bold"&amp;A</oddHeader>
    <oddFooter>&amp;L&amp;"Britannic Bold,Bold"FBA&amp;"Times New Roman,Regular"&amp;6&amp;XTM&amp;"Arial,Regular"&amp;10&amp;X
&amp;"Britannic Bold,Bold"&amp;8Financial Business Assessment&amp;"Times New Roman,Regular"&amp;6&amp;XTM&amp;X
Copyright 1998 J.W. Trailer, Ph.D.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00"/>
  <sheetViews>
    <sheetView showGridLines="0" workbookViewId="0">
      <selection activeCell="H4" sqref="H4"/>
    </sheetView>
  </sheetViews>
  <sheetFormatPr defaultRowHeight="12.75"/>
  <cols>
    <col min="1" max="1" width="2.140625" customWidth="1"/>
    <col min="2" max="2" width="21.140625" bestFit="1" customWidth="1"/>
    <col min="3" max="3" width="13.85546875" bestFit="1" customWidth="1"/>
    <col min="4" max="4" width="1.140625" customWidth="1"/>
    <col min="5" max="5" width="6.140625" style="11" bestFit="1" customWidth="1"/>
    <col min="6" max="6" width="14.140625" customWidth="1"/>
    <col min="7" max="7" width="14.42578125" customWidth="1"/>
    <col min="8" max="8" width="13.85546875" customWidth="1"/>
  </cols>
  <sheetData>
    <row r="1" spans="2:8">
      <c r="B1" s="285"/>
    </row>
    <row r="2" spans="2:8">
      <c r="B2" s="491" t="s">
        <v>293</v>
      </c>
      <c r="C2" s="499">
        <v>200000</v>
      </c>
      <c r="F2" s="11" t="s">
        <v>302</v>
      </c>
      <c r="G2" s="11" t="s">
        <v>304</v>
      </c>
      <c r="H2" s="11" t="s">
        <v>306</v>
      </c>
    </row>
    <row r="3" spans="2:8">
      <c r="B3" s="492" t="s">
        <v>294</v>
      </c>
      <c r="C3" s="500">
        <v>7.4999999999999997E-2</v>
      </c>
      <c r="E3" s="505" t="s">
        <v>301</v>
      </c>
      <c r="F3" s="11" t="s">
        <v>303</v>
      </c>
      <c r="G3" s="11" t="s">
        <v>303</v>
      </c>
      <c r="H3" s="11" t="s">
        <v>305</v>
      </c>
    </row>
    <row r="4" spans="2:8">
      <c r="B4" s="492" t="s">
        <v>313</v>
      </c>
      <c r="C4" s="493">
        <f>C3/12</f>
        <v>6.2499999999999995E-3</v>
      </c>
      <c r="E4" s="11">
        <v>1</v>
      </c>
      <c r="F4" s="490">
        <f t="shared" ref="F4:F67" si="0">IPMT(C$4,E4,C$6,C$2,C$9)</f>
        <v>-1250</v>
      </c>
      <c r="G4" s="490">
        <f>H4-F4</f>
        <v>-361.18638710361461</v>
      </c>
      <c r="H4" s="490">
        <f t="shared" ref="H4:H67" si="1">C$10</f>
        <v>-1611.1863871036146</v>
      </c>
    </row>
    <row r="5" spans="2:8">
      <c r="B5" s="492" t="s">
        <v>300</v>
      </c>
      <c r="C5" s="498">
        <v>20</v>
      </c>
      <c r="E5" s="11">
        <v>2</v>
      </c>
      <c r="F5" s="490">
        <f t="shared" si="0"/>
        <v>-1247.7425850806023</v>
      </c>
      <c r="G5" s="490">
        <f t="shared" ref="G5:G68" si="2">H5-F5</f>
        <v>-363.44380202301227</v>
      </c>
      <c r="H5" s="490">
        <f t="shared" si="1"/>
        <v>-1611.1863871036146</v>
      </c>
    </row>
    <row r="6" spans="2:8">
      <c r="B6" s="492" t="s">
        <v>299</v>
      </c>
      <c r="C6" s="494">
        <f>C5*12</f>
        <v>240</v>
      </c>
      <c r="E6" s="11">
        <v>3</v>
      </c>
      <c r="F6" s="490">
        <f t="shared" si="0"/>
        <v>-1245.4710613179586</v>
      </c>
      <c r="G6" s="490">
        <f t="shared" si="2"/>
        <v>-365.71532578565598</v>
      </c>
      <c r="H6" s="490">
        <f t="shared" si="1"/>
        <v>-1611.1863871036146</v>
      </c>
    </row>
    <row r="7" spans="2:8">
      <c r="B7" s="492" t="s">
        <v>297</v>
      </c>
      <c r="C7" s="494">
        <v>1</v>
      </c>
      <c r="E7" s="11">
        <v>4</v>
      </c>
      <c r="F7" s="490">
        <f t="shared" si="0"/>
        <v>-1243.1853405317981</v>
      </c>
      <c r="G7" s="490">
        <f t="shared" si="2"/>
        <v>-368.00104657181646</v>
      </c>
      <c r="H7" s="490">
        <f t="shared" si="1"/>
        <v>-1611.1863871036146</v>
      </c>
    </row>
    <row r="8" spans="2:8">
      <c r="B8" s="492" t="s">
        <v>298</v>
      </c>
      <c r="C8" s="494">
        <f>C6</f>
        <v>240</v>
      </c>
      <c r="E8" s="11">
        <v>5</v>
      </c>
      <c r="F8" s="490">
        <f t="shared" si="0"/>
        <v>-1240.8853339907243</v>
      </c>
      <c r="G8" s="490">
        <f t="shared" si="2"/>
        <v>-370.30105311289026</v>
      </c>
      <c r="H8" s="490">
        <f t="shared" si="1"/>
        <v>-1611.1863871036146</v>
      </c>
    </row>
    <row r="9" spans="2:8">
      <c r="B9" s="492" t="s">
        <v>295</v>
      </c>
      <c r="C9" s="494">
        <v>0</v>
      </c>
      <c r="E9" s="11">
        <v>6</v>
      </c>
      <c r="F9" s="490">
        <f t="shared" si="0"/>
        <v>-1238.5709524087688</v>
      </c>
      <c r="G9" s="490">
        <f t="shared" si="2"/>
        <v>-372.61543469484582</v>
      </c>
      <c r="H9" s="490">
        <f t="shared" si="1"/>
        <v>-1611.1863871036146</v>
      </c>
    </row>
    <row r="10" spans="2:8">
      <c r="B10" s="495" t="s">
        <v>296</v>
      </c>
      <c r="C10" s="497">
        <f>PMT(C4,C6,C2,C9)</f>
        <v>-1611.1863871036146</v>
      </c>
      <c r="E10" s="11">
        <v>7</v>
      </c>
      <c r="F10" s="490">
        <f t="shared" si="0"/>
        <v>-1236.242105941926</v>
      </c>
      <c r="G10" s="490">
        <f t="shared" si="2"/>
        <v>-374.94428116168865</v>
      </c>
      <c r="H10" s="490">
        <f t="shared" si="1"/>
        <v>-1611.1863871036146</v>
      </c>
    </row>
    <row r="11" spans="2:8">
      <c r="E11" s="11">
        <v>8</v>
      </c>
      <c r="F11" s="490">
        <f t="shared" si="0"/>
        <v>-1233.8987041846653</v>
      </c>
      <c r="G11" s="490">
        <f t="shared" si="2"/>
        <v>-377.28768291894926</v>
      </c>
      <c r="H11" s="490">
        <f t="shared" si="1"/>
        <v>-1611.1863871036146</v>
      </c>
    </row>
    <row r="12" spans="2:8">
      <c r="E12" s="11">
        <v>9</v>
      </c>
      <c r="F12" s="490">
        <f t="shared" si="0"/>
        <v>-1231.540656166422</v>
      </c>
      <c r="G12" s="490">
        <f t="shared" si="2"/>
        <v>-379.64573093719264</v>
      </c>
      <c r="H12" s="490">
        <f t="shared" si="1"/>
        <v>-1611.1863871036146</v>
      </c>
    </row>
    <row r="13" spans="2:8">
      <c r="E13" s="11">
        <v>10</v>
      </c>
      <c r="F13" s="490">
        <f t="shared" si="0"/>
        <v>-1229.1678703480648</v>
      </c>
      <c r="G13" s="490">
        <f t="shared" si="2"/>
        <v>-382.01851675554985</v>
      </c>
      <c r="H13" s="490">
        <f t="shared" si="1"/>
        <v>-1611.1863871036146</v>
      </c>
    </row>
    <row r="14" spans="2:8">
      <c r="B14" s="496"/>
      <c r="E14" s="11">
        <v>11</v>
      </c>
      <c r="F14" s="490">
        <f t="shared" si="0"/>
        <v>-1226.7802546183425</v>
      </c>
      <c r="G14" s="490">
        <f t="shared" si="2"/>
        <v>-384.40613248527211</v>
      </c>
      <c r="H14" s="490">
        <f t="shared" si="1"/>
        <v>-1611.1863871036146</v>
      </c>
    </row>
    <row r="15" spans="2:8">
      <c r="E15" s="11">
        <v>12</v>
      </c>
      <c r="F15" s="490">
        <f t="shared" si="0"/>
        <v>-1224.3777162903095</v>
      </c>
      <c r="G15" s="490">
        <f t="shared" si="2"/>
        <v>-386.80867081330507</v>
      </c>
      <c r="H15" s="490">
        <f t="shared" si="1"/>
        <v>-1611.1863871036146</v>
      </c>
    </row>
    <row r="16" spans="2:8">
      <c r="E16" s="501">
        <v>13</v>
      </c>
      <c r="F16" s="502">
        <f t="shared" si="0"/>
        <v>-1221.9601620977264</v>
      </c>
      <c r="G16" s="502">
        <f t="shared" si="2"/>
        <v>-389.22622500588818</v>
      </c>
      <c r="H16" s="502">
        <f t="shared" si="1"/>
        <v>-1611.1863871036146</v>
      </c>
    </row>
    <row r="17" spans="5:8">
      <c r="E17" s="501">
        <v>14</v>
      </c>
      <c r="F17" s="502">
        <f t="shared" si="0"/>
        <v>-1219.5274981914395</v>
      </c>
      <c r="G17" s="502">
        <f t="shared" si="2"/>
        <v>-391.65888891217514</v>
      </c>
      <c r="H17" s="502">
        <f t="shared" si="1"/>
        <v>-1611.1863871036146</v>
      </c>
    </row>
    <row r="18" spans="5:8">
      <c r="E18" s="501">
        <v>15</v>
      </c>
      <c r="F18" s="502">
        <f t="shared" si="0"/>
        <v>-1217.0796301357384</v>
      </c>
      <c r="G18" s="502">
        <f t="shared" si="2"/>
        <v>-394.10675696787621</v>
      </c>
      <c r="H18" s="502">
        <f t="shared" si="1"/>
        <v>-1611.1863871036146</v>
      </c>
    </row>
    <row r="19" spans="5:8">
      <c r="E19" s="501">
        <v>16</v>
      </c>
      <c r="F19" s="502">
        <f t="shared" si="0"/>
        <v>-1214.6164629046889</v>
      </c>
      <c r="G19" s="502">
        <f t="shared" si="2"/>
        <v>-396.56992419892572</v>
      </c>
      <c r="H19" s="502">
        <f t="shared" si="1"/>
        <v>-1611.1863871036146</v>
      </c>
    </row>
    <row r="20" spans="5:8">
      <c r="E20" s="501">
        <v>17</v>
      </c>
      <c r="F20" s="502">
        <f t="shared" si="0"/>
        <v>-1212.1379008784459</v>
      </c>
      <c r="G20" s="502">
        <f t="shared" si="2"/>
        <v>-399.04848622516874</v>
      </c>
      <c r="H20" s="502">
        <f t="shared" si="1"/>
        <v>-1611.1863871036146</v>
      </c>
    </row>
    <row r="21" spans="5:8">
      <c r="E21" s="501">
        <v>18</v>
      </c>
      <c r="F21" s="502">
        <f t="shared" si="0"/>
        <v>-1209.6438478395385</v>
      </c>
      <c r="G21" s="502">
        <f t="shared" si="2"/>
        <v>-401.54253926407614</v>
      </c>
      <c r="H21" s="502">
        <f t="shared" si="1"/>
        <v>-1611.1863871036146</v>
      </c>
    </row>
    <row r="22" spans="5:8">
      <c r="E22" s="501">
        <v>19</v>
      </c>
      <c r="F22" s="502">
        <f t="shared" si="0"/>
        <v>-1207.1342069691382</v>
      </c>
      <c r="G22" s="502">
        <f t="shared" si="2"/>
        <v>-404.05218013447643</v>
      </c>
      <c r="H22" s="502">
        <f t="shared" si="1"/>
        <v>-1611.1863871036146</v>
      </c>
    </row>
    <row r="23" spans="5:8">
      <c r="E23" s="501">
        <v>20</v>
      </c>
      <c r="F23" s="502">
        <f t="shared" si="0"/>
        <v>-1204.6088808432978</v>
      </c>
      <c r="G23" s="502">
        <f t="shared" si="2"/>
        <v>-406.5775062603168</v>
      </c>
      <c r="H23" s="502">
        <f t="shared" si="1"/>
        <v>-1611.1863871036146</v>
      </c>
    </row>
    <row r="24" spans="5:8">
      <c r="E24" s="501">
        <v>21</v>
      </c>
      <c r="F24" s="502">
        <f t="shared" si="0"/>
        <v>-1202.0677714291708</v>
      </c>
      <c r="G24" s="502">
        <f t="shared" si="2"/>
        <v>-409.11861567444384</v>
      </c>
      <c r="H24" s="502">
        <f t="shared" si="1"/>
        <v>-1611.1863871036146</v>
      </c>
    </row>
    <row r="25" spans="5:8">
      <c r="E25" s="501">
        <v>22</v>
      </c>
      <c r="F25" s="502">
        <f t="shared" si="0"/>
        <v>-1199.5107800812054</v>
      </c>
      <c r="G25" s="502">
        <f t="shared" si="2"/>
        <v>-411.67560702240917</v>
      </c>
      <c r="H25" s="502">
        <f t="shared" si="1"/>
        <v>-1611.1863871036146</v>
      </c>
    </row>
    <row r="26" spans="5:8">
      <c r="E26" s="501">
        <v>23</v>
      </c>
      <c r="F26" s="502">
        <f t="shared" si="0"/>
        <v>-1196.9378075373152</v>
      </c>
      <c r="G26" s="502">
        <f t="shared" si="2"/>
        <v>-414.24857956629944</v>
      </c>
      <c r="H26" s="502">
        <f t="shared" si="1"/>
        <v>-1611.1863871036146</v>
      </c>
    </row>
    <row r="27" spans="5:8">
      <c r="E27" s="501">
        <v>24</v>
      </c>
      <c r="F27" s="502">
        <f t="shared" si="0"/>
        <v>-1194.348753915026</v>
      </c>
      <c r="G27" s="502">
        <f t="shared" si="2"/>
        <v>-416.8376331885886</v>
      </c>
      <c r="H27" s="502">
        <f t="shared" si="1"/>
        <v>-1611.1863871036146</v>
      </c>
    </row>
    <row r="28" spans="5:8">
      <c r="E28" s="501">
        <v>25</v>
      </c>
      <c r="F28" s="502">
        <f t="shared" si="0"/>
        <v>-1191.7435187075973</v>
      </c>
      <c r="G28" s="502">
        <f t="shared" si="2"/>
        <v>-419.44286839601727</v>
      </c>
      <c r="H28" s="502">
        <f t="shared" si="1"/>
        <v>-1611.1863871036146</v>
      </c>
    </row>
    <row r="29" spans="5:8">
      <c r="E29" s="501">
        <v>26</v>
      </c>
      <c r="F29" s="502">
        <f t="shared" si="0"/>
        <v>-1189.1220007801221</v>
      </c>
      <c r="G29" s="502">
        <f t="shared" si="2"/>
        <v>-422.0643863234925</v>
      </c>
      <c r="H29" s="502">
        <f t="shared" si="1"/>
        <v>-1611.1863871036146</v>
      </c>
    </row>
    <row r="30" spans="5:8">
      <c r="E30" s="501">
        <v>27</v>
      </c>
      <c r="F30" s="502">
        <f t="shared" si="0"/>
        <v>-1186.4840983656004</v>
      </c>
      <c r="G30" s="502">
        <f t="shared" si="2"/>
        <v>-424.7022887380142</v>
      </c>
      <c r="H30" s="502">
        <f t="shared" si="1"/>
        <v>-1611.1863871036146</v>
      </c>
    </row>
    <row r="31" spans="5:8">
      <c r="E31" s="501">
        <v>28</v>
      </c>
      <c r="F31" s="502">
        <f t="shared" si="0"/>
        <v>-1183.8297090609876</v>
      </c>
      <c r="G31" s="502">
        <f t="shared" si="2"/>
        <v>-427.35667804262698</v>
      </c>
      <c r="H31" s="502">
        <f t="shared" si="1"/>
        <v>-1611.1863871036146</v>
      </c>
    </row>
    <row r="32" spans="5:8">
      <c r="E32" s="501">
        <v>29</v>
      </c>
      <c r="F32" s="502">
        <f t="shared" si="0"/>
        <v>-1181.1587298232214</v>
      </c>
      <c r="G32" s="502">
        <f t="shared" si="2"/>
        <v>-430.02765728039321</v>
      </c>
      <c r="H32" s="502">
        <f t="shared" si="1"/>
        <v>-1611.1863871036146</v>
      </c>
    </row>
    <row r="33" spans="5:8">
      <c r="E33" s="501">
        <v>30</v>
      </c>
      <c r="F33" s="502">
        <f t="shared" si="0"/>
        <v>-1178.4710569652188</v>
      </c>
      <c r="G33" s="502">
        <f t="shared" si="2"/>
        <v>-432.71533013839576</v>
      </c>
      <c r="H33" s="502">
        <f t="shared" si="1"/>
        <v>-1611.1863871036146</v>
      </c>
    </row>
    <row r="34" spans="5:8">
      <c r="E34" s="501">
        <v>31</v>
      </c>
      <c r="F34" s="502">
        <f t="shared" si="0"/>
        <v>-1175.766586151854</v>
      </c>
      <c r="G34" s="502">
        <f t="shared" si="2"/>
        <v>-435.41980095176064</v>
      </c>
      <c r="H34" s="502">
        <f t="shared" si="1"/>
        <v>-1611.1863871036146</v>
      </c>
    </row>
    <row r="35" spans="5:8">
      <c r="E35" s="501">
        <v>32</v>
      </c>
      <c r="F35" s="502">
        <f t="shared" si="0"/>
        <v>-1173.0452123959053</v>
      </c>
      <c r="G35" s="502">
        <f t="shared" si="2"/>
        <v>-438.1411747077093</v>
      </c>
      <c r="H35" s="502">
        <f t="shared" si="1"/>
        <v>-1611.1863871036146</v>
      </c>
    </row>
    <row r="36" spans="5:8">
      <c r="E36" s="501">
        <v>33</v>
      </c>
      <c r="F36" s="502">
        <f t="shared" si="0"/>
        <v>-1170.3068300539824</v>
      </c>
      <c r="G36" s="502">
        <f t="shared" si="2"/>
        <v>-440.87955704963224</v>
      </c>
      <c r="H36" s="502">
        <f t="shared" si="1"/>
        <v>-1611.1863871036146</v>
      </c>
    </row>
    <row r="37" spans="5:8">
      <c r="E37" s="501">
        <v>34</v>
      </c>
      <c r="F37" s="502">
        <f t="shared" si="0"/>
        <v>-1167.5513328224222</v>
      </c>
      <c r="G37" s="502">
        <f t="shared" si="2"/>
        <v>-443.63505428119242</v>
      </c>
      <c r="H37" s="502">
        <f t="shared" si="1"/>
        <v>-1611.1863871036146</v>
      </c>
    </row>
    <row r="38" spans="5:8">
      <c r="E38" s="501">
        <v>35</v>
      </c>
      <c r="F38" s="502">
        <f t="shared" si="0"/>
        <v>-1164.7786137331645</v>
      </c>
      <c r="G38" s="502">
        <f t="shared" si="2"/>
        <v>-446.40777337045006</v>
      </c>
      <c r="H38" s="502">
        <f t="shared" si="1"/>
        <v>-1611.1863871036146</v>
      </c>
    </row>
    <row r="39" spans="5:8">
      <c r="E39" s="501">
        <v>36</v>
      </c>
      <c r="F39" s="502">
        <f t="shared" si="0"/>
        <v>-1161.9885651495993</v>
      </c>
      <c r="G39" s="502">
        <f t="shared" si="2"/>
        <v>-449.19782195401535</v>
      </c>
      <c r="H39" s="502">
        <f t="shared" si="1"/>
        <v>-1611.1863871036146</v>
      </c>
    </row>
    <row r="40" spans="5:8">
      <c r="E40" s="501">
        <v>37</v>
      </c>
      <c r="F40" s="502">
        <f t="shared" si="0"/>
        <v>-1159.1810787623865</v>
      </c>
      <c r="G40" s="502">
        <f t="shared" si="2"/>
        <v>-452.0053083412281</v>
      </c>
      <c r="H40" s="502">
        <f t="shared" si="1"/>
        <v>-1611.1863871036146</v>
      </c>
    </row>
    <row r="41" spans="5:8">
      <c r="E41" s="501">
        <v>38</v>
      </c>
      <c r="F41" s="502">
        <f t="shared" si="0"/>
        <v>-1156.3560455852539</v>
      </c>
      <c r="G41" s="502">
        <f t="shared" si="2"/>
        <v>-454.83034151836068</v>
      </c>
      <c r="H41" s="502">
        <f t="shared" si="1"/>
        <v>-1611.1863871036146</v>
      </c>
    </row>
    <row r="42" spans="5:8">
      <c r="E42" s="501">
        <v>39</v>
      </c>
      <c r="F42" s="502">
        <f t="shared" si="0"/>
        <v>-1153.5133559507642</v>
      </c>
      <c r="G42" s="502">
        <f t="shared" si="2"/>
        <v>-457.6730311528504</v>
      </c>
      <c r="H42" s="502">
        <f t="shared" si="1"/>
        <v>-1611.1863871036146</v>
      </c>
    </row>
    <row r="43" spans="5:8">
      <c r="E43" s="501">
        <v>40</v>
      </c>
      <c r="F43" s="502">
        <f t="shared" si="0"/>
        <v>-1150.6528995060589</v>
      </c>
      <c r="G43" s="502">
        <f t="shared" si="2"/>
        <v>-460.53348759755568</v>
      </c>
      <c r="H43" s="502">
        <f t="shared" si="1"/>
        <v>-1611.1863871036146</v>
      </c>
    </row>
    <row r="44" spans="5:8">
      <c r="E44" s="501">
        <v>41</v>
      </c>
      <c r="F44" s="502">
        <f t="shared" si="0"/>
        <v>-1147.7745652085741</v>
      </c>
      <c r="G44" s="502">
        <f t="shared" si="2"/>
        <v>-463.41182189504048</v>
      </c>
      <c r="H44" s="502">
        <f t="shared" si="1"/>
        <v>-1611.1863871036146</v>
      </c>
    </row>
    <row r="45" spans="5:8">
      <c r="E45" s="501">
        <v>42</v>
      </c>
      <c r="F45" s="502">
        <f t="shared" si="0"/>
        <v>-1144.87824132173</v>
      </c>
      <c r="G45" s="502">
        <f t="shared" si="2"/>
        <v>-466.3081457818846</v>
      </c>
      <c r="H45" s="502">
        <f t="shared" si="1"/>
        <v>-1611.1863871036146</v>
      </c>
    </row>
    <row r="46" spans="5:8">
      <c r="E46" s="501">
        <v>43</v>
      </c>
      <c r="F46" s="502">
        <f t="shared" si="0"/>
        <v>-1141.9638154105933</v>
      </c>
      <c r="G46" s="502">
        <f t="shared" si="2"/>
        <v>-469.22257169302134</v>
      </c>
      <c r="H46" s="502">
        <f t="shared" si="1"/>
        <v>-1611.1863871036146</v>
      </c>
    </row>
    <row r="47" spans="5:8">
      <c r="E47" s="501">
        <v>44</v>
      </c>
      <c r="F47" s="502">
        <f t="shared" si="0"/>
        <v>-1139.0311743375121</v>
      </c>
      <c r="G47" s="502">
        <f t="shared" si="2"/>
        <v>-472.15521276610252</v>
      </c>
      <c r="H47" s="502">
        <f t="shared" si="1"/>
        <v>-1611.1863871036146</v>
      </c>
    </row>
    <row r="48" spans="5:8">
      <c r="E48" s="501">
        <v>45</v>
      </c>
      <c r="F48" s="502">
        <f t="shared" si="0"/>
        <v>-1136.0802042577238</v>
      </c>
      <c r="G48" s="502">
        <f t="shared" si="2"/>
        <v>-475.10618284589077</v>
      </c>
      <c r="H48" s="502">
        <f t="shared" si="1"/>
        <v>-1611.1863871036146</v>
      </c>
    </row>
    <row r="49" spans="5:8">
      <c r="E49" s="501">
        <v>46</v>
      </c>
      <c r="F49" s="502">
        <f t="shared" si="0"/>
        <v>-1133.1107906149373</v>
      </c>
      <c r="G49" s="502">
        <f t="shared" si="2"/>
        <v>-478.07559648867732</v>
      </c>
      <c r="H49" s="502">
        <f t="shared" si="1"/>
        <v>-1611.1863871036146</v>
      </c>
    </row>
    <row r="50" spans="5:8">
      <c r="E50" s="501">
        <v>47</v>
      </c>
      <c r="F50" s="502">
        <f t="shared" si="0"/>
        <v>-1130.1228181368831</v>
      </c>
      <c r="G50" s="502">
        <f t="shared" si="2"/>
        <v>-481.06356896673151</v>
      </c>
      <c r="H50" s="502">
        <f t="shared" si="1"/>
        <v>-1611.1863871036146</v>
      </c>
    </row>
    <row r="51" spans="5:8">
      <c r="E51" s="501">
        <v>48</v>
      </c>
      <c r="F51" s="502">
        <f t="shared" si="0"/>
        <v>-1127.1161708308409</v>
      </c>
      <c r="G51" s="502">
        <f t="shared" si="2"/>
        <v>-484.07021627277368</v>
      </c>
      <c r="H51" s="502">
        <f t="shared" si="1"/>
        <v>-1611.1863871036146</v>
      </c>
    </row>
    <row r="52" spans="5:8">
      <c r="E52" s="501">
        <v>49</v>
      </c>
      <c r="F52" s="502">
        <f t="shared" si="0"/>
        <v>-1124.0907319791359</v>
      </c>
      <c r="G52" s="502">
        <f t="shared" si="2"/>
        <v>-487.09565512447875</v>
      </c>
      <c r="H52" s="502">
        <f t="shared" si="1"/>
        <v>-1611.1863871036146</v>
      </c>
    </row>
    <row r="53" spans="5:8">
      <c r="E53" s="501">
        <v>50</v>
      </c>
      <c r="F53" s="502">
        <f t="shared" si="0"/>
        <v>-1121.0463841346079</v>
      </c>
      <c r="G53" s="502">
        <f t="shared" si="2"/>
        <v>-490.14000296900667</v>
      </c>
      <c r="H53" s="502">
        <f t="shared" si="1"/>
        <v>-1611.1863871036146</v>
      </c>
    </row>
    <row r="54" spans="5:8">
      <c r="E54" s="501">
        <v>51</v>
      </c>
      <c r="F54" s="502">
        <f t="shared" si="0"/>
        <v>-1117.9830091160518</v>
      </c>
      <c r="G54" s="502">
        <f t="shared" si="2"/>
        <v>-493.20337798756282</v>
      </c>
      <c r="H54" s="502">
        <f t="shared" si="1"/>
        <v>-1611.1863871036146</v>
      </c>
    </row>
    <row r="55" spans="5:8">
      <c r="E55" s="501">
        <v>52</v>
      </c>
      <c r="F55" s="502">
        <f t="shared" si="0"/>
        <v>-1114.9004880036293</v>
      </c>
      <c r="G55" s="502">
        <f t="shared" si="2"/>
        <v>-496.28589909998527</v>
      </c>
      <c r="H55" s="502">
        <f t="shared" si="1"/>
        <v>-1611.1863871036146</v>
      </c>
    </row>
    <row r="56" spans="5:8">
      <c r="E56" s="501">
        <v>53</v>
      </c>
      <c r="F56" s="502">
        <f t="shared" si="0"/>
        <v>-1111.7987011342545</v>
      </c>
      <c r="G56" s="502">
        <f t="shared" si="2"/>
        <v>-499.38768596936006</v>
      </c>
      <c r="H56" s="502">
        <f t="shared" si="1"/>
        <v>-1611.1863871036146</v>
      </c>
    </row>
    <row r="57" spans="5:8">
      <c r="E57" s="501">
        <v>54</v>
      </c>
      <c r="F57" s="502">
        <f t="shared" si="0"/>
        <v>-1108.6775280969459</v>
      </c>
      <c r="G57" s="502">
        <f t="shared" si="2"/>
        <v>-502.50885900666867</v>
      </c>
      <c r="H57" s="502">
        <f t="shared" si="1"/>
        <v>-1611.1863871036146</v>
      </c>
    </row>
    <row r="58" spans="5:8">
      <c r="E58" s="501">
        <v>55</v>
      </c>
      <c r="F58" s="502">
        <f t="shared" si="0"/>
        <v>-1105.5368477281543</v>
      </c>
      <c r="G58" s="502">
        <f t="shared" si="2"/>
        <v>-505.64953937546034</v>
      </c>
      <c r="H58" s="502">
        <f t="shared" si="1"/>
        <v>-1611.1863871036146</v>
      </c>
    </row>
    <row r="59" spans="5:8">
      <c r="E59" s="501">
        <v>56</v>
      </c>
      <c r="F59" s="502">
        <f t="shared" si="0"/>
        <v>-1102.3765381070577</v>
      </c>
      <c r="G59" s="502">
        <f t="shared" si="2"/>
        <v>-508.80984899655687</v>
      </c>
      <c r="H59" s="502">
        <f t="shared" si="1"/>
        <v>-1611.1863871036146</v>
      </c>
    </row>
    <row r="60" spans="5:8">
      <c r="E60" s="501">
        <v>57</v>
      </c>
      <c r="F60" s="502">
        <f t="shared" si="0"/>
        <v>-1099.1964765508292</v>
      </c>
      <c r="G60" s="502">
        <f t="shared" si="2"/>
        <v>-511.98991055278543</v>
      </c>
      <c r="H60" s="502">
        <f t="shared" si="1"/>
        <v>-1611.1863871036146</v>
      </c>
    </row>
    <row r="61" spans="5:8">
      <c r="E61" s="501">
        <v>58</v>
      </c>
      <c r="F61" s="502">
        <f t="shared" si="0"/>
        <v>-1095.9965396098742</v>
      </c>
      <c r="G61" s="502">
        <f t="shared" si="2"/>
        <v>-515.18984749374044</v>
      </c>
      <c r="H61" s="502">
        <f t="shared" si="1"/>
        <v>-1611.1863871036146</v>
      </c>
    </row>
    <row r="62" spans="5:8">
      <c r="E62" s="501">
        <v>59</v>
      </c>
      <c r="F62" s="502">
        <f t="shared" si="0"/>
        <v>-1092.7766030630382</v>
      </c>
      <c r="G62" s="502">
        <f t="shared" si="2"/>
        <v>-518.40978404057637</v>
      </c>
      <c r="H62" s="502">
        <f t="shared" si="1"/>
        <v>-1611.1863871036146</v>
      </c>
    </row>
    <row r="63" spans="5:8">
      <c r="E63" s="501">
        <v>60</v>
      </c>
      <c r="F63" s="502">
        <f t="shared" si="0"/>
        <v>-1089.5365419127847</v>
      </c>
      <c r="G63" s="502">
        <f t="shared" si="2"/>
        <v>-521.64984519082986</v>
      </c>
      <c r="H63" s="502">
        <f t="shared" si="1"/>
        <v>-1611.1863871036146</v>
      </c>
    </row>
    <row r="64" spans="5:8">
      <c r="E64" s="501">
        <v>61</v>
      </c>
      <c r="F64" s="502">
        <f t="shared" si="0"/>
        <v>-1086.276230380342</v>
      </c>
      <c r="G64" s="502">
        <f t="shared" si="2"/>
        <v>-524.91015672327262</v>
      </c>
      <c r="H64" s="502">
        <f t="shared" si="1"/>
        <v>-1611.1863871036146</v>
      </c>
    </row>
    <row r="65" spans="5:8">
      <c r="E65" s="501">
        <v>62</v>
      </c>
      <c r="F65" s="502">
        <f t="shared" si="0"/>
        <v>-1082.9955419008218</v>
      </c>
      <c r="G65" s="502">
        <f t="shared" si="2"/>
        <v>-528.19084520279284</v>
      </c>
      <c r="H65" s="502">
        <f t="shared" si="1"/>
        <v>-1611.1863871036146</v>
      </c>
    </row>
    <row r="66" spans="5:8">
      <c r="E66" s="501">
        <v>63</v>
      </c>
      <c r="F66" s="502">
        <f t="shared" si="0"/>
        <v>-1079.6943491183042</v>
      </c>
      <c r="G66" s="502">
        <f t="shared" si="2"/>
        <v>-531.49203798531039</v>
      </c>
      <c r="H66" s="502">
        <f t="shared" si="1"/>
        <v>-1611.1863871036146</v>
      </c>
    </row>
    <row r="67" spans="5:8">
      <c r="E67" s="501">
        <v>64</v>
      </c>
      <c r="F67" s="502">
        <f t="shared" si="0"/>
        <v>-1076.3725238808959</v>
      </c>
      <c r="G67" s="502">
        <f t="shared" si="2"/>
        <v>-534.81386322271874</v>
      </c>
      <c r="H67" s="502">
        <f t="shared" si="1"/>
        <v>-1611.1863871036146</v>
      </c>
    </row>
    <row r="68" spans="5:8">
      <c r="E68" s="501">
        <v>65</v>
      </c>
      <c r="F68" s="502">
        <f t="shared" ref="F68:F131" si="3">IPMT(C$4,E68,C$6,C$2,C$9)</f>
        <v>-1073.029937235754</v>
      </c>
      <c r="G68" s="502">
        <f t="shared" si="2"/>
        <v>-538.1564498678606</v>
      </c>
      <c r="H68" s="502">
        <f t="shared" ref="H68:H131" si="4">C$10</f>
        <v>-1611.1863871036146</v>
      </c>
    </row>
    <row r="69" spans="5:8">
      <c r="E69" s="501">
        <v>66</v>
      </c>
      <c r="F69" s="502">
        <f t="shared" si="3"/>
        <v>-1069.6664594240799</v>
      </c>
      <c r="G69" s="502">
        <f t="shared" ref="G69:G132" si="5">H69-F69</f>
        <v>-541.5199276795347</v>
      </c>
      <c r="H69" s="502">
        <f t="shared" si="4"/>
        <v>-1611.1863871036146</v>
      </c>
    </row>
    <row r="70" spans="5:8">
      <c r="E70" s="501">
        <v>67</v>
      </c>
      <c r="F70" s="502">
        <f t="shared" si="3"/>
        <v>-1066.2819598760827</v>
      </c>
      <c r="G70" s="502">
        <f t="shared" si="5"/>
        <v>-544.90442722753187</v>
      </c>
      <c r="H70" s="502">
        <f t="shared" si="4"/>
        <v>-1611.1863871036146</v>
      </c>
    </row>
    <row r="71" spans="5:8">
      <c r="E71" s="501">
        <v>68</v>
      </c>
      <c r="F71" s="502">
        <f t="shared" si="3"/>
        <v>-1062.8763072059107</v>
      </c>
      <c r="G71" s="502">
        <f t="shared" si="5"/>
        <v>-548.31007989770387</v>
      </c>
      <c r="H71" s="502">
        <f t="shared" si="4"/>
        <v>-1611.1863871036146</v>
      </c>
    </row>
    <row r="72" spans="5:8">
      <c r="E72" s="501">
        <v>69</v>
      </c>
      <c r="F72" s="502">
        <f t="shared" si="3"/>
        <v>-1059.44936920655</v>
      </c>
      <c r="G72" s="502">
        <f t="shared" si="5"/>
        <v>-551.73701789706456</v>
      </c>
      <c r="H72" s="502">
        <f t="shared" si="4"/>
        <v>-1611.1863871036146</v>
      </c>
    </row>
    <row r="73" spans="5:8">
      <c r="E73" s="501">
        <v>70</v>
      </c>
      <c r="F73" s="502">
        <f t="shared" si="3"/>
        <v>-1056.0010128446934</v>
      </c>
      <c r="G73" s="502">
        <f t="shared" si="5"/>
        <v>-555.18537425892123</v>
      </c>
      <c r="H73" s="502">
        <f t="shared" si="4"/>
        <v>-1611.1863871036146</v>
      </c>
    </row>
    <row r="74" spans="5:8">
      <c r="E74" s="501">
        <v>71</v>
      </c>
      <c r="F74" s="502">
        <f t="shared" si="3"/>
        <v>-1052.531104255575</v>
      </c>
      <c r="G74" s="502">
        <f t="shared" si="5"/>
        <v>-558.65528284803963</v>
      </c>
      <c r="H74" s="502">
        <f t="shared" si="4"/>
        <v>-1611.1863871036146</v>
      </c>
    </row>
    <row r="75" spans="5:8">
      <c r="E75" s="501">
        <v>72</v>
      </c>
      <c r="F75" s="502">
        <f t="shared" si="3"/>
        <v>-1049.0395087377749</v>
      </c>
      <c r="G75" s="502">
        <f t="shared" si="5"/>
        <v>-562.14687836583971</v>
      </c>
      <c r="H75" s="502">
        <f t="shared" si="4"/>
        <v>-1611.1863871036146</v>
      </c>
    </row>
    <row r="76" spans="5:8">
      <c r="E76" s="501">
        <v>73</v>
      </c>
      <c r="F76" s="502">
        <f t="shared" si="3"/>
        <v>-1045.5260907479885</v>
      </c>
      <c r="G76" s="502">
        <f t="shared" si="5"/>
        <v>-565.66029635562609</v>
      </c>
      <c r="H76" s="502">
        <f t="shared" si="4"/>
        <v>-1611.1863871036146</v>
      </c>
    </row>
    <row r="77" spans="5:8">
      <c r="E77" s="501">
        <v>74</v>
      </c>
      <c r="F77" s="502">
        <f t="shared" si="3"/>
        <v>-1041.9907138957658</v>
      </c>
      <c r="G77" s="502">
        <f t="shared" si="5"/>
        <v>-569.19567320784881</v>
      </c>
      <c r="H77" s="502">
        <f t="shared" si="4"/>
        <v>-1611.1863871036146</v>
      </c>
    </row>
    <row r="78" spans="5:8">
      <c r="E78" s="501">
        <v>75</v>
      </c>
      <c r="F78" s="502">
        <f t="shared" si="3"/>
        <v>-1038.4332409382168</v>
      </c>
      <c r="G78" s="502">
        <f t="shared" si="5"/>
        <v>-572.75314616539777</v>
      </c>
      <c r="H78" s="502">
        <f t="shared" si="4"/>
        <v>-1611.1863871036146</v>
      </c>
    </row>
    <row r="79" spans="5:8">
      <c r="E79" s="501">
        <v>76</v>
      </c>
      <c r="F79" s="502">
        <f t="shared" si="3"/>
        <v>-1034.853533774683</v>
      </c>
      <c r="G79" s="502">
        <f t="shared" si="5"/>
        <v>-576.33285332893161</v>
      </c>
      <c r="H79" s="502">
        <f t="shared" si="4"/>
        <v>-1611.1863871036146</v>
      </c>
    </row>
    <row r="80" spans="5:8">
      <c r="E80" s="501">
        <v>77</v>
      </c>
      <c r="F80" s="502">
        <f t="shared" si="3"/>
        <v>-1031.2514534413772</v>
      </c>
      <c r="G80" s="502">
        <f t="shared" si="5"/>
        <v>-579.93493366223743</v>
      </c>
      <c r="H80" s="502">
        <f t="shared" si="4"/>
        <v>-1611.1863871036146</v>
      </c>
    </row>
    <row r="81" spans="5:8">
      <c r="E81" s="501">
        <v>78</v>
      </c>
      <c r="F81" s="502">
        <f t="shared" si="3"/>
        <v>-1027.6268601059883</v>
      </c>
      <c r="G81" s="502">
        <f t="shared" si="5"/>
        <v>-583.55952699762634</v>
      </c>
      <c r="H81" s="502">
        <f t="shared" si="4"/>
        <v>-1611.1863871036146</v>
      </c>
    </row>
    <row r="82" spans="5:8">
      <c r="E82" s="501">
        <v>79</v>
      </c>
      <c r="F82" s="502">
        <f t="shared" si="3"/>
        <v>-1023.9796130622531</v>
      </c>
      <c r="G82" s="502">
        <f t="shared" si="5"/>
        <v>-587.20677404136154</v>
      </c>
      <c r="H82" s="502">
        <f t="shared" si="4"/>
        <v>-1611.1863871036146</v>
      </c>
    </row>
    <row r="83" spans="5:8">
      <c r="E83" s="501">
        <v>80</v>
      </c>
      <c r="F83" s="502">
        <f t="shared" si="3"/>
        <v>-1020.3095707244945</v>
      </c>
      <c r="G83" s="502">
        <f t="shared" si="5"/>
        <v>-590.8768163791201</v>
      </c>
      <c r="H83" s="502">
        <f t="shared" si="4"/>
        <v>-1611.1863871036146</v>
      </c>
    </row>
    <row r="84" spans="5:8">
      <c r="E84" s="501">
        <v>81</v>
      </c>
      <c r="F84" s="502">
        <f t="shared" si="3"/>
        <v>-1016.6165906221252</v>
      </c>
      <c r="G84" s="502">
        <f t="shared" si="5"/>
        <v>-594.56979648148945</v>
      </c>
      <c r="H84" s="502">
        <f t="shared" si="4"/>
        <v>-1611.1863871036146</v>
      </c>
    </row>
    <row r="85" spans="5:8">
      <c r="E85" s="501">
        <v>82</v>
      </c>
      <c r="F85" s="502">
        <f t="shared" si="3"/>
        <v>-1012.9005293941156</v>
      </c>
      <c r="G85" s="502">
        <f t="shared" si="5"/>
        <v>-598.28585770949906</v>
      </c>
      <c r="H85" s="502">
        <f t="shared" si="4"/>
        <v>-1611.1863871036146</v>
      </c>
    </row>
    <row r="86" spans="5:8">
      <c r="E86" s="501">
        <v>83</v>
      </c>
      <c r="F86" s="502">
        <f t="shared" si="3"/>
        <v>-1009.1612427834311</v>
      </c>
      <c r="G86" s="502">
        <f t="shared" si="5"/>
        <v>-602.02514432018347</v>
      </c>
      <c r="H86" s="502">
        <f t="shared" si="4"/>
        <v>-1611.1863871036146</v>
      </c>
    </row>
    <row r="87" spans="5:8">
      <c r="E87" s="501">
        <v>84</v>
      </c>
      <c r="F87" s="502">
        <f t="shared" si="3"/>
        <v>-1005.3985856314304</v>
      </c>
      <c r="G87" s="502">
        <f t="shared" si="5"/>
        <v>-605.78780147218424</v>
      </c>
      <c r="H87" s="502">
        <f t="shared" si="4"/>
        <v>-1611.1863871036146</v>
      </c>
    </row>
    <row r="88" spans="5:8">
      <c r="E88" s="501">
        <v>85</v>
      </c>
      <c r="F88" s="502">
        <f t="shared" si="3"/>
        <v>-1001.6124118722289</v>
      </c>
      <c r="G88" s="502">
        <f t="shared" si="5"/>
        <v>-609.5739752313857</v>
      </c>
      <c r="H88" s="502">
        <f t="shared" si="4"/>
        <v>-1611.1863871036146</v>
      </c>
    </row>
    <row r="89" spans="5:8">
      <c r="E89" s="501">
        <v>86</v>
      </c>
      <c r="F89" s="502">
        <f t="shared" si="3"/>
        <v>-997.8025745270329</v>
      </c>
      <c r="G89" s="502">
        <f t="shared" si="5"/>
        <v>-613.3838125765817</v>
      </c>
      <c r="H89" s="502">
        <f t="shared" si="4"/>
        <v>-1611.1863871036146</v>
      </c>
    </row>
    <row r="90" spans="5:8">
      <c r="E90" s="501">
        <v>87</v>
      </c>
      <c r="F90" s="502">
        <f t="shared" si="3"/>
        <v>-993.96892569842942</v>
      </c>
      <c r="G90" s="502">
        <f t="shared" si="5"/>
        <v>-617.21746140518519</v>
      </c>
      <c r="H90" s="502">
        <f t="shared" si="4"/>
        <v>-1611.1863871036146</v>
      </c>
    </row>
    <row r="91" spans="5:8">
      <c r="E91" s="501">
        <v>88</v>
      </c>
      <c r="F91" s="502">
        <f t="shared" si="3"/>
        <v>-990.11131656464704</v>
      </c>
      <c r="G91" s="502">
        <f t="shared" si="5"/>
        <v>-621.07507053896757</v>
      </c>
      <c r="H91" s="502">
        <f t="shared" si="4"/>
        <v>-1611.1863871036146</v>
      </c>
    </row>
    <row r="92" spans="5:8">
      <c r="E92" s="501">
        <v>89</v>
      </c>
      <c r="F92" s="502">
        <f t="shared" si="3"/>
        <v>-986.22959737377812</v>
      </c>
      <c r="G92" s="502">
        <f t="shared" si="5"/>
        <v>-624.95678972983649</v>
      </c>
      <c r="H92" s="502">
        <f t="shared" si="4"/>
        <v>-1611.1863871036146</v>
      </c>
    </row>
    <row r="93" spans="5:8">
      <c r="E93" s="501">
        <v>90</v>
      </c>
      <c r="F93" s="502">
        <f t="shared" si="3"/>
        <v>-982.32361743796673</v>
      </c>
      <c r="G93" s="502">
        <f t="shared" si="5"/>
        <v>-628.86276966564787</v>
      </c>
      <c r="H93" s="502">
        <f t="shared" si="4"/>
        <v>-1611.1863871036146</v>
      </c>
    </row>
    <row r="94" spans="5:8">
      <c r="E94" s="501">
        <v>91</v>
      </c>
      <c r="F94" s="502">
        <f t="shared" si="3"/>
        <v>-978.39322512755632</v>
      </c>
      <c r="G94" s="502">
        <f t="shared" si="5"/>
        <v>-632.79316197605829</v>
      </c>
      <c r="H94" s="502">
        <f t="shared" si="4"/>
        <v>-1611.1863871036146</v>
      </c>
    </row>
    <row r="95" spans="5:8">
      <c r="E95" s="501">
        <v>92</v>
      </c>
      <c r="F95" s="502">
        <f t="shared" si="3"/>
        <v>-974.43826786520617</v>
      </c>
      <c r="G95" s="502">
        <f t="shared" si="5"/>
        <v>-636.74811923840844</v>
      </c>
      <c r="H95" s="502">
        <f t="shared" si="4"/>
        <v>-1611.1863871036146</v>
      </c>
    </row>
    <row r="96" spans="5:8">
      <c r="E96" s="501">
        <v>93</v>
      </c>
      <c r="F96" s="502">
        <f t="shared" si="3"/>
        <v>-970.45859211996617</v>
      </c>
      <c r="G96" s="502">
        <f t="shared" si="5"/>
        <v>-640.72779498364844</v>
      </c>
      <c r="H96" s="502">
        <f t="shared" si="4"/>
        <v>-1611.1863871036146</v>
      </c>
    </row>
    <row r="97" spans="5:8">
      <c r="E97" s="501">
        <v>94</v>
      </c>
      <c r="F97" s="502">
        <f t="shared" si="3"/>
        <v>-966.45404340131813</v>
      </c>
      <c r="G97" s="502">
        <f t="shared" si="5"/>
        <v>-644.73234370229648</v>
      </c>
      <c r="H97" s="502">
        <f t="shared" si="4"/>
        <v>-1611.1863871036146</v>
      </c>
    </row>
    <row r="98" spans="5:8">
      <c r="E98" s="501">
        <v>95</v>
      </c>
      <c r="F98" s="502">
        <f t="shared" si="3"/>
        <v>-962.42446625317905</v>
      </c>
      <c r="G98" s="502">
        <f t="shared" si="5"/>
        <v>-648.76192085043556</v>
      </c>
      <c r="H98" s="502">
        <f t="shared" si="4"/>
        <v>-1611.1863871036146</v>
      </c>
    </row>
    <row r="99" spans="5:8">
      <c r="E99" s="501">
        <v>96</v>
      </c>
      <c r="F99" s="502">
        <f t="shared" si="3"/>
        <v>-958.36970424786387</v>
      </c>
      <c r="G99" s="502">
        <f t="shared" si="5"/>
        <v>-652.81668285575074</v>
      </c>
      <c r="H99" s="502">
        <f t="shared" si="4"/>
        <v>-1611.1863871036146</v>
      </c>
    </row>
    <row r="100" spans="5:8">
      <c r="E100" s="501">
        <v>97</v>
      </c>
      <c r="F100" s="502">
        <f t="shared" si="3"/>
        <v>-954.28959998001551</v>
      </c>
      <c r="G100" s="502">
        <f t="shared" si="5"/>
        <v>-656.8967871235991</v>
      </c>
      <c r="H100" s="502">
        <f t="shared" si="4"/>
        <v>-1611.1863871036146</v>
      </c>
    </row>
    <row r="101" spans="5:8">
      <c r="E101" s="501">
        <v>98</v>
      </c>
      <c r="F101" s="502">
        <f t="shared" si="3"/>
        <v>-950.18399506049275</v>
      </c>
      <c r="G101" s="502">
        <f t="shared" si="5"/>
        <v>-661.00239204312186</v>
      </c>
      <c r="H101" s="502">
        <f t="shared" si="4"/>
        <v>-1611.1863871036146</v>
      </c>
    </row>
    <row r="102" spans="5:8">
      <c r="E102" s="501">
        <v>99</v>
      </c>
      <c r="F102" s="502">
        <f t="shared" si="3"/>
        <v>-946.05273011022302</v>
      </c>
      <c r="G102" s="502">
        <f t="shared" si="5"/>
        <v>-665.13365699339158</v>
      </c>
      <c r="H102" s="502">
        <f t="shared" si="4"/>
        <v>-1611.1863871036146</v>
      </c>
    </row>
    <row r="103" spans="5:8">
      <c r="E103" s="501">
        <v>100</v>
      </c>
      <c r="F103" s="502">
        <f t="shared" si="3"/>
        <v>-941.89564475401471</v>
      </c>
      <c r="G103" s="502">
        <f t="shared" si="5"/>
        <v>-669.2907423495999</v>
      </c>
      <c r="H103" s="502">
        <f t="shared" si="4"/>
        <v>-1611.1863871036146</v>
      </c>
    </row>
    <row r="104" spans="5:8">
      <c r="E104" s="501">
        <v>101</v>
      </c>
      <c r="F104" s="502">
        <f t="shared" si="3"/>
        <v>-937.71257761432969</v>
      </c>
      <c r="G104" s="502">
        <f t="shared" si="5"/>
        <v>-673.47380948928492</v>
      </c>
      <c r="H104" s="502">
        <f t="shared" si="4"/>
        <v>-1611.1863871036146</v>
      </c>
    </row>
    <row r="105" spans="5:8">
      <c r="E105" s="501">
        <v>102</v>
      </c>
      <c r="F105" s="502">
        <f t="shared" si="3"/>
        <v>-933.50336630502147</v>
      </c>
      <c r="G105" s="502">
        <f t="shared" si="5"/>
        <v>-677.68302079859313</v>
      </c>
      <c r="H105" s="502">
        <f t="shared" si="4"/>
        <v>-1611.1863871036146</v>
      </c>
    </row>
    <row r="106" spans="5:8">
      <c r="E106" s="501">
        <v>103</v>
      </c>
      <c r="F106" s="502">
        <f t="shared" si="3"/>
        <v>-929.26784742503048</v>
      </c>
      <c r="G106" s="502">
        <f t="shared" si="5"/>
        <v>-681.91853967858412</v>
      </c>
      <c r="H106" s="502">
        <f t="shared" si="4"/>
        <v>-1611.1863871036146</v>
      </c>
    </row>
    <row r="107" spans="5:8">
      <c r="E107" s="501">
        <v>104</v>
      </c>
      <c r="F107" s="502">
        <f t="shared" si="3"/>
        <v>-925.00585655203918</v>
      </c>
      <c r="G107" s="502">
        <f t="shared" si="5"/>
        <v>-686.18053055157543</v>
      </c>
      <c r="H107" s="502">
        <f t="shared" si="4"/>
        <v>-1611.1863871036146</v>
      </c>
    </row>
    <row r="108" spans="5:8">
      <c r="E108" s="501">
        <v>105</v>
      </c>
      <c r="F108" s="502">
        <f t="shared" si="3"/>
        <v>-920.71722823609173</v>
      </c>
      <c r="G108" s="502">
        <f t="shared" si="5"/>
        <v>-690.46915886752288</v>
      </c>
      <c r="H108" s="502">
        <f t="shared" si="4"/>
        <v>-1611.1863871036146</v>
      </c>
    </row>
    <row r="109" spans="5:8">
      <c r="E109" s="501">
        <v>106</v>
      </c>
      <c r="F109" s="502">
        <f t="shared" si="3"/>
        <v>-916.40179599316969</v>
      </c>
      <c r="G109" s="502">
        <f t="shared" si="5"/>
        <v>-694.78459111044492</v>
      </c>
      <c r="H109" s="502">
        <f t="shared" si="4"/>
        <v>-1611.1863871036146</v>
      </c>
    </row>
    <row r="110" spans="5:8">
      <c r="E110" s="501">
        <v>107</v>
      </c>
      <c r="F110" s="502">
        <f t="shared" si="3"/>
        <v>-912.05939229872956</v>
      </c>
      <c r="G110" s="502">
        <f t="shared" si="5"/>
        <v>-699.12699480488504</v>
      </c>
      <c r="H110" s="502">
        <f t="shared" si="4"/>
        <v>-1611.1863871036146</v>
      </c>
    </row>
    <row r="111" spans="5:8">
      <c r="E111" s="501">
        <v>108</v>
      </c>
      <c r="F111" s="502">
        <f t="shared" si="3"/>
        <v>-907.68984858119904</v>
      </c>
      <c r="G111" s="502">
        <f t="shared" si="5"/>
        <v>-703.49653852241556</v>
      </c>
      <c r="H111" s="502">
        <f t="shared" si="4"/>
        <v>-1611.1863871036146</v>
      </c>
    </row>
    <row r="112" spans="5:8">
      <c r="E112" s="501">
        <v>109</v>
      </c>
      <c r="F112" s="502">
        <f t="shared" si="3"/>
        <v>-903.29299521543396</v>
      </c>
      <c r="G112" s="502">
        <f t="shared" si="5"/>
        <v>-707.89339188818064</v>
      </c>
      <c r="H112" s="502">
        <f t="shared" si="4"/>
        <v>-1611.1863871036146</v>
      </c>
    </row>
    <row r="113" spans="5:8">
      <c r="E113" s="501">
        <v>110</v>
      </c>
      <c r="F113" s="502">
        <f t="shared" si="3"/>
        <v>-898.86866151613299</v>
      </c>
      <c r="G113" s="502">
        <f t="shared" si="5"/>
        <v>-712.31772558748162</v>
      </c>
      <c r="H113" s="502">
        <f t="shared" si="4"/>
        <v>-1611.1863871036146</v>
      </c>
    </row>
    <row r="114" spans="5:8">
      <c r="E114" s="501">
        <v>111</v>
      </c>
      <c r="F114" s="502">
        <f t="shared" si="3"/>
        <v>-894.41667573121117</v>
      </c>
      <c r="G114" s="502">
        <f t="shared" si="5"/>
        <v>-716.76971137240344</v>
      </c>
      <c r="H114" s="502">
        <f t="shared" si="4"/>
        <v>-1611.1863871036146</v>
      </c>
    </row>
    <row r="115" spans="5:8">
      <c r="E115" s="501">
        <v>112</v>
      </c>
      <c r="F115" s="502">
        <f t="shared" si="3"/>
        <v>-889.93686503513356</v>
      </c>
      <c r="G115" s="502">
        <f t="shared" si="5"/>
        <v>-721.24952206848104</v>
      </c>
      <c r="H115" s="502">
        <f t="shared" si="4"/>
        <v>-1611.1863871036146</v>
      </c>
    </row>
    <row r="116" spans="5:8">
      <c r="E116" s="501">
        <v>113</v>
      </c>
      <c r="F116" s="502">
        <f t="shared" si="3"/>
        <v>-885.42905552220543</v>
      </c>
      <c r="G116" s="502">
        <f t="shared" si="5"/>
        <v>-725.75733158140918</v>
      </c>
      <c r="H116" s="502">
        <f t="shared" si="4"/>
        <v>-1611.1863871036146</v>
      </c>
    </row>
    <row r="117" spans="5:8">
      <c r="E117" s="501">
        <v>114</v>
      </c>
      <c r="F117" s="502">
        <f t="shared" si="3"/>
        <v>-880.89307219982175</v>
      </c>
      <c r="G117" s="502">
        <f t="shared" si="5"/>
        <v>-730.29331490379286</v>
      </c>
      <c r="H117" s="502">
        <f t="shared" si="4"/>
        <v>-1611.1863871036146</v>
      </c>
    </row>
    <row r="118" spans="5:8">
      <c r="E118" s="501">
        <v>115</v>
      </c>
      <c r="F118" s="502">
        <f t="shared" si="3"/>
        <v>-876.32873898167315</v>
      </c>
      <c r="G118" s="502">
        <f t="shared" si="5"/>
        <v>-734.85764812194145</v>
      </c>
      <c r="H118" s="502">
        <f t="shared" si="4"/>
        <v>-1611.1863871036146</v>
      </c>
    </row>
    <row r="119" spans="5:8">
      <c r="E119" s="501">
        <v>116</v>
      </c>
      <c r="F119" s="502">
        <f t="shared" si="3"/>
        <v>-871.73587868091101</v>
      </c>
      <c r="G119" s="502">
        <f t="shared" si="5"/>
        <v>-739.45050842270359</v>
      </c>
      <c r="H119" s="502">
        <f t="shared" si="4"/>
        <v>-1611.1863871036146</v>
      </c>
    </row>
    <row r="120" spans="5:8">
      <c r="E120" s="501">
        <v>117</v>
      </c>
      <c r="F120" s="502">
        <f t="shared" si="3"/>
        <v>-867.11431300326888</v>
      </c>
      <c r="G120" s="502">
        <f t="shared" si="5"/>
        <v>-744.07207410034573</v>
      </c>
      <c r="H120" s="502">
        <f t="shared" si="4"/>
        <v>-1611.1863871036146</v>
      </c>
    </row>
    <row r="121" spans="5:8">
      <c r="E121" s="501">
        <v>118</v>
      </c>
      <c r="F121" s="502">
        <f t="shared" si="3"/>
        <v>-862.46386254014192</v>
      </c>
      <c r="G121" s="502">
        <f t="shared" si="5"/>
        <v>-748.72252456347269</v>
      </c>
      <c r="H121" s="502">
        <f t="shared" si="4"/>
        <v>-1611.1863871036146</v>
      </c>
    </row>
    <row r="122" spans="5:8">
      <c r="E122" s="501">
        <v>119</v>
      </c>
      <c r="F122" s="502">
        <f t="shared" si="3"/>
        <v>-857.78434676162021</v>
      </c>
      <c r="G122" s="502">
        <f t="shared" si="5"/>
        <v>-753.40204034199439</v>
      </c>
      <c r="H122" s="502">
        <f t="shared" si="4"/>
        <v>-1611.1863871036146</v>
      </c>
    </row>
    <row r="123" spans="5:8">
      <c r="E123" s="501">
        <v>120</v>
      </c>
      <c r="F123" s="502">
        <f t="shared" si="3"/>
        <v>-853.0755840094829</v>
      </c>
      <c r="G123" s="502">
        <f t="shared" si="5"/>
        <v>-758.11080309413171</v>
      </c>
      <c r="H123" s="502">
        <f t="shared" si="4"/>
        <v>-1611.1863871036146</v>
      </c>
    </row>
    <row r="124" spans="5:8">
      <c r="E124" s="501">
        <v>121</v>
      </c>
      <c r="F124" s="502">
        <f t="shared" si="3"/>
        <v>-848.33739149014434</v>
      </c>
      <c r="G124" s="502">
        <f t="shared" si="5"/>
        <v>-762.84899561347027</v>
      </c>
      <c r="H124" s="502">
        <f t="shared" si="4"/>
        <v>-1611.1863871036146</v>
      </c>
    </row>
    <row r="125" spans="5:8">
      <c r="E125" s="501">
        <v>122</v>
      </c>
      <c r="F125" s="502">
        <f t="shared" si="3"/>
        <v>-843.56958526756023</v>
      </c>
      <c r="G125" s="502">
        <f t="shared" si="5"/>
        <v>-767.61680183605438</v>
      </c>
      <c r="H125" s="502">
        <f t="shared" si="4"/>
        <v>-1611.1863871036146</v>
      </c>
    </row>
    <row r="126" spans="5:8">
      <c r="E126" s="501">
        <v>123</v>
      </c>
      <c r="F126" s="502">
        <f t="shared" si="3"/>
        <v>-838.77198025608482</v>
      </c>
      <c r="G126" s="502">
        <f t="shared" si="5"/>
        <v>-772.41440684752979</v>
      </c>
      <c r="H126" s="502">
        <f t="shared" si="4"/>
        <v>-1611.1863871036146</v>
      </c>
    </row>
    <row r="127" spans="5:8">
      <c r="E127" s="501">
        <v>124</v>
      </c>
      <c r="F127" s="502">
        <f t="shared" si="3"/>
        <v>-833.94439021328776</v>
      </c>
      <c r="G127" s="502">
        <f t="shared" si="5"/>
        <v>-777.24199689032685</v>
      </c>
      <c r="H127" s="502">
        <f t="shared" si="4"/>
        <v>-1611.1863871036146</v>
      </c>
    </row>
    <row r="128" spans="5:8">
      <c r="E128" s="501">
        <v>125</v>
      </c>
      <c r="F128" s="502">
        <f t="shared" si="3"/>
        <v>-829.08662773272306</v>
      </c>
      <c r="G128" s="502">
        <f t="shared" si="5"/>
        <v>-782.09975937089155</v>
      </c>
      <c r="H128" s="502">
        <f t="shared" si="4"/>
        <v>-1611.1863871036146</v>
      </c>
    </row>
    <row r="129" spans="5:8">
      <c r="E129" s="501">
        <v>126</v>
      </c>
      <c r="F129" s="502">
        <f t="shared" si="3"/>
        <v>-824.19850423665514</v>
      </c>
      <c r="G129" s="502">
        <f t="shared" si="5"/>
        <v>-786.98788286695947</v>
      </c>
      <c r="H129" s="502">
        <f t="shared" si="4"/>
        <v>-1611.1863871036146</v>
      </c>
    </row>
    <row r="130" spans="5:8">
      <c r="E130" s="501">
        <v>127</v>
      </c>
      <c r="F130" s="502">
        <f t="shared" si="3"/>
        <v>-819.27982996873664</v>
      </c>
      <c r="G130" s="502">
        <f t="shared" si="5"/>
        <v>-791.90655713487797</v>
      </c>
      <c r="H130" s="502">
        <f t="shared" si="4"/>
        <v>-1611.1863871036146</v>
      </c>
    </row>
    <row r="131" spans="5:8">
      <c r="E131" s="501">
        <v>128</v>
      </c>
      <c r="F131" s="502">
        <f t="shared" si="3"/>
        <v>-814.33041398664363</v>
      </c>
      <c r="G131" s="502">
        <f t="shared" si="5"/>
        <v>-796.85597311697097</v>
      </c>
      <c r="H131" s="502">
        <f t="shared" si="4"/>
        <v>-1611.1863871036146</v>
      </c>
    </row>
    <row r="132" spans="5:8">
      <c r="E132" s="501">
        <v>129</v>
      </c>
      <c r="F132" s="502">
        <f t="shared" ref="F132:F195" si="6">IPMT(C$4,E132,C$6,C$2,C$9)</f>
        <v>-809.35006415466262</v>
      </c>
      <c r="G132" s="502">
        <f t="shared" si="5"/>
        <v>-801.83632294895199</v>
      </c>
      <c r="H132" s="502">
        <f t="shared" ref="H132:H195" si="7">C$10</f>
        <v>-1611.1863871036146</v>
      </c>
    </row>
    <row r="133" spans="5:8">
      <c r="E133" s="501">
        <v>130</v>
      </c>
      <c r="F133" s="502">
        <f t="shared" si="6"/>
        <v>-804.33858713623147</v>
      </c>
      <c r="G133" s="502">
        <f t="shared" ref="G133:G196" si="8">H133-F133</f>
        <v>-806.84779996738314</v>
      </c>
      <c r="H133" s="502">
        <f t="shared" si="7"/>
        <v>-1611.1863871036146</v>
      </c>
    </row>
    <row r="134" spans="5:8">
      <c r="E134" s="501">
        <v>131</v>
      </c>
      <c r="F134" s="502">
        <f t="shared" si="6"/>
        <v>-799.29578838643545</v>
      </c>
      <c r="G134" s="502">
        <f t="shared" si="8"/>
        <v>-811.89059871717916</v>
      </c>
      <c r="H134" s="502">
        <f t="shared" si="7"/>
        <v>-1611.1863871036146</v>
      </c>
    </row>
    <row r="135" spans="5:8">
      <c r="E135" s="501">
        <v>132</v>
      </c>
      <c r="F135" s="502">
        <f t="shared" si="6"/>
        <v>-794.22147214445317</v>
      </c>
      <c r="G135" s="502">
        <f t="shared" si="8"/>
        <v>-816.96491495916143</v>
      </c>
      <c r="H135" s="502">
        <f t="shared" si="7"/>
        <v>-1611.1863871036146</v>
      </c>
    </row>
    <row r="136" spans="5:8">
      <c r="E136" s="501">
        <v>133</v>
      </c>
      <c r="F136" s="502">
        <f t="shared" si="6"/>
        <v>-789.11544142595847</v>
      </c>
      <c r="G136" s="502">
        <f t="shared" si="8"/>
        <v>-822.07094567765614</v>
      </c>
      <c r="H136" s="502">
        <f t="shared" si="7"/>
        <v>-1611.1863871036146</v>
      </c>
    </row>
    <row r="137" spans="5:8">
      <c r="E137" s="501">
        <v>134</v>
      </c>
      <c r="F137" s="502">
        <f t="shared" si="6"/>
        <v>-783.97749801547309</v>
      </c>
      <c r="G137" s="502">
        <f t="shared" si="8"/>
        <v>-827.20888908814152</v>
      </c>
      <c r="H137" s="502">
        <f t="shared" si="7"/>
        <v>-1611.1863871036146</v>
      </c>
    </row>
    <row r="138" spans="5:8">
      <c r="E138" s="501">
        <v>135</v>
      </c>
      <c r="F138" s="502">
        <f t="shared" si="6"/>
        <v>-778.80744245867197</v>
      </c>
      <c r="G138" s="502">
        <f t="shared" si="8"/>
        <v>-832.37894464494264</v>
      </c>
      <c r="H138" s="502">
        <f t="shared" si="7"/>
        <v>-1611.1863871036146</v>
      </c>
    </row>
    <row r="139" spans="5:8">
      <c r="E139" s="501">
        <v>136</v>
      </c>
      <c r="F139" s="502">
        <f t="shared" si="6"/>
        <v>-773.60507405464136</v>
      </c>
      <c r="G139" s="502">
        <f t="shared" si="8"/>
        <v>-837.58131304897324</v>
      </c>
      <c r="H139" s="502">
        <f t="shared" si="7"/>
        <v>-1611.1863871036146</v>
      </c>
    </row>
    <row r="140" spans="5:8">
      <c r="E140" s="501">
        <v>137</v>
      </c>
      <c r="F140" s="502">
        <f t="shared" si="6"/>
        <v>-768.37019084808514</v>
      </c>
      <c r="G140" s="502">
        <f t="shared" si="8"/>
        <v>-842.81619625552946</v>
      </c>
      <c r="H140" s="502">
        <f t="shared" si="7"/>
        <v>-1611.1863871036146</v>
      </c>
    </row>
    <row r="141" spans="5:8">
      <c r="E141" s="501">
        <v>138</v>
      </c>
      <c r="F141" s="502">
        <f t="shared" si="6"/>
        <v>-763.10258962148816</v>
      </c>
      <c r="G141" s="502">
        <f t="shared" si="8"/>
        <v>-848.08379748212644</v>
      </c>
      <c r="H141" s="502">
        <f t="shared" si="7"/>
        <v>-1611.1863871036146</v>
      </c>
    </row>
    <row r="142" spans="5:8">
      <c r="E142" s="501">
        <v>139</v>
      </c>
      <c r="F142" s="502">
        <f t="shared" si="6"/>
        <v>-757.80206588722479</v>
      </c>
      <c r="G142" s="502">
        <f t="shared" si="8"/>
        <v>-853.38432121638982</v>
      </c>
      <c r="H142" s="502">
        <f t="shared" si="7"/>
        <v>-1611.1863871036146</v>
      </c>
    </row>
    <row r="143" spans="5:8">
      <c r="E143" s="501">
        <v>140</v>
      </c>
      <c r="F143" s="502">
        <f t="shared" si="6"/>
        <v>-752.46841387962229</v>
      </c>
      <c r="G143" s="502">
        <f t="shared" si="8"/>
        <v>-858.71797322399232</v>
      </c>
      <c r="H143" s="502">
        <f t="shared" si="7"/>
        <v>-1611.1863871036146</v>
      </c>
    </row>
    <row r="144" spans="5:8">
      <c r="E144" s="501">
        <v>141</v>
      </c>
      <c r="F144" s="502">
        <f t="shared" si="6"/>
        <v>-747.10142654697245</v>
      </c>
      <c r="G144" s="502">
        <f t="shared" si="8"/>
        <v>-864.08496055664216</v>
      </c>
      <c r="H144" s="502">
        <f t="shared" si="7"/>
        <v>-1611.1863871036146</v>
      </c>
    </row>
    <row r="145" spans="5:8">
      <c r="E145" s="501">
        <v>142</v>
      </c>
      <c r="F145" s="502">
        <f t="shared" si="6"/>
        <v>-741.7008955434934</v>
      </c>
      <c r="G145" s="502">
        <f t="shared" si="8"/>
        <v>-869.4854915601212</v>
      </c>
      <c r="H145" s="502">
        <f t="shared" si="7"/>
        <v>-1611.1863871036146</v>
      </c>
    </row>
    <row r="146" spans="5:8">
      <c r="E146" s="501">
        <v>143</v>
      </c>
      <c r="F146" s="502">
        <f t="shared" si="6"/>
        <v>-736.26661122124267</v>
      </c>
      <c r="G146" s="502">
        <f t="shared" si="8"/>
        <v>-874.91977588237194</v>
      </c>
      <c r="H146" s="502">
        <f t="shared" si="7"/>
        <v>-1611.1863871036146</v>
      </c>
    </row>
    <row r="147" spans="5:8">
      <c r="E147" s="501">
        <v>144</v>
      </c>
      <c r="F147" s="502">
        <f t="shared" si="6"/>
        <v>-730.79836262197784</v>
      </c>
      <c r="G147" s="502">
        <f t="shared" si="8"/>
        <v>-880.38802448163676</v>
      </c>
      <c r="H147" s="502">
        <f t="shared" si="7"/>
        <v>-1611.1863871036146</v>
      </c>
    </row>
    <row r="148" spans="5:8">
      <c r="E148" s="501">
        <v>145</v>
      </c>
      <c r="F148" s="502">
        <f t="shared" si="6"/>
        <v>-725.29593746896751</v>
      </c>
      <c r="G148" s="502">
        <f t="shared" si="8"/>
        <v>-885.8904496346471</v>
      </c>
      <c r="H148" s="502">
        <f t="shared" si="7"/>
        <v>-1611.1863871036146</v>
      </c>
    </row>
    <row r="149" spans="5:8">
      <c r="E149" s="501">
        <v>146</v>
      </c>
      <c r="F149" s="502">
        <f t="shared" si="6"/>
        <v>-719.75912215875121</v>
      </c>
      <c r="G149" s="502">
        <f t="shared" si="8"/>
        <v>-891.4272649448634</v>
      </c>
      <c r="H149" s="502">
        <f t="shared" si="7"/>
        <v>-1611.1863871036146</v>
      </c>
    </row>
    <row r="150" spans="5:8">
      <c r="E150" s="501">
        <v>147</v>
      </c>
      <c r="F150" s="502">
        <f t="shared" si="6"/>
        <v>-714.18770175284567</v>
      </c>
      <c r="G150" s="502">
        <f t="shared" si="8"/>
        <v>-896.99868535076894</v>
      </c>
      <c r="H150" s="502">
        <f t="shared" si="7"/>
        <v>-1611.1863871036146</v>
      </c>
    </row>
    <row r="151" spans="5:8">
      <c r="E151" s="501">
        <v>148</v>
      </c>
      <c r="F151" s="502">
        <f t="shared" si="6"/>
        <v>-708.58145996940334</v>
      </c>
      <c r="G151" s="502">
        <f t="shared" si="8"/>
        <v>-902.60492713421127</v>
      </c>
      <c r="H151" s="502">
        <f t="shared" si="7"/>
        <v>-1611.1863871036146</v>
      </c>
    </row>
    <row r="152" spans="5:8">
      <c r="E152" s="501">
        <v>149</v>
      </c>
      <c r="F152" s="502">
        <f t="shared" si="6"/>
        <v>-702.9401791748146</v>
      </c>
      <c r="G152" s="502">
        <f t="shared" si="8"/>
        <v>-908.2462079288</v>
      </c>
      <c r="H152" s="502">
        <f t="shared" si="7"/>
        <v>-1611.1863871036146</v>
      </c>
    </row>
    <row r="153" spans="5:8">
      <c r="E153" s="501">
        <v>150</v>
      </c>
      <c r="F153" s="502">
        <f t="shared" si="6"/>
        <v>-697.26364037525946</v>
      </c>
      <c r="G153" s="502">
        <f t="shared" si="8"/>
        <v>-913.92274672835515</v>
      </c>
      <c r="H153" s="502">
        <f t="shared" si="7"/>
        <v>-1611.1863871036146</v>
      </c>
    </row>
    <row r="154" spans="5:8">
      <c r="E154" s="501">
        <v>151</v>
      </c>
      <c r="F154" s="502">
        <f t="shared" si="6"/>
        <v>-691.55162320820727</v>
      </c>
      <c r="G154" s="502">
        <f t="shared" si="8"/>
        <v>-919.63476389540733</v>
      </c>
      <c r="H154" s="502">
        <f t="shared" si="7"/>
        <v>-1611.1863871036146</v>
      </c>
    </row>
    <row r="155" spans="5:8">
      <c r="E155" s="501">
        <v>152</v>
      </c>
      <c r="F155" s="502">
        <f t="shared" si="6"/>
        <v>-685.80390593386096</v>
      </c>
      <c r="G155" s="502">
        <f t="shared" si="8"/>
        <v>-925.38248116975365</v>
      </c>
      <c r="H155" s="502">
        <f t="shared" si="7"/>
        <v>-1611.1863871036146</v>
      </c>
    </row>
    <row r="156" spans="5:8">
      <c r="E156" s="501">
        <v>153</v>
      </c>
      <c r="F156" s="502">
        <f t="shared" si="6"/>
        <v>-680.02026542655005</v>
      </c>
      <c r="G156" s="502">
        <f t="shared" si="8"/>
        <v>-931.16612167706455</v>
      </c>
      <c r="H156" s="502">
        <f t="shared" si="7"/>
        <v>-1611.1863871036146</v>
      </c>
    </row>
    <row r="157" spans="5:8">
      <c r="E157" s="501">
        <v>154</v>
      </c>
      <c r="F157" s="502">
        <f t="shared" si="6"/>
        <v>-674.20047716606848</v>
      </c>
      <c r="G157" s="502">
        <f t="shared" si="8"/>
        <v>-936.98590993754613</v>
      </c>
      <c r="H157" s="502">
        <f t="shared" si="7"/>
        <v>-1611.1863871036146</v>
      </c>
    </row>
    <row r="158" spans="5:8">
      <c r="E158" s="501">
        <v>155</v>
      </c>
      <c r="F158" s="502">
        <f t="shared" si="6"/>
        <v>-668.34431522895875</v>
      </c>
      <c r="G158" s="502">
        <f t="shared" si="8"/>
        <v>-942.84207187465586</v>
      </c>
      <c r="H158" s="502">
        <f t="shared" si="7"/>
        <v>-1611.1863871036146</v>
      </c>
    </row>
    <row r="159" spans="5:8">
      <c r="E159" s="501">
        <v>156</v>
      </c>
      <c r="F159" s="502">
        <f t="shared" si="6"/>
        <v>-662.45155227974215</v>
      </c>
      <c r="G159" s="502">
        <f t="shared" si="8"/>
        <v>-948.73483482387246</v>
      </c>
      <c r="H159" s="502">
        <f t="shared" si="7"/>
        <v>-1611.1863871036146</v>
      </c>
    </row>
    <row r="160" spans="5:8">
      <c r="E160" s="501">
        <v>157</v>
      </c>
      <c r="F160" s="502">
        <f t="shared" si="6"/>
        <v>-656.521959562093</v>
      </c>
      <c r="G160" s="502">
        <f t="shared" si="8"/>
        <v>-954.6644275415216</v>
      </c>
      <c r="H160" s="502">
        <f t="shared" si="7"/>
        <v>-1611.1863871036146</v>
      </c>
    </row>
    <row r="161" spans="5:8">
      <c r="E161" s="501">
        <v>158</v>
      </c>
      <c r="F161" s="502">
        <f t="shared" si="6"/>
        <v>-650.55530688995839</v>
      </c>
      <c r="G161" s="502">
        <f t="shared" si="8"/>
        <v>-960.63108021365622</v>
      </c>
      <c r="H161" s="502">
        <f t="shared" si="7"/>
        <v>-1611.1863871036146</v>
      </c>
    </row>
    <row r="162" spans="5:8">
      <c r="E162" s="501">
        <v>159</v>
      </c>
      <c r="F162" s="502">
        <f t="shared" si="6"/>
        <v>-644.55136263862312</v>
      </c>
      <c r="G162" s="502">
        <f t="shared" si="8"/>
        <v>-966.63502446499149</v>
      </c>
      <c r="H162" s="502">
        <f t="shared" si="7"/>
        <v>-1611.1863871036146</v>
      </c>
    </row>
    <row r="163" spans="5:8">
      <c r="E163" s="501">
        <v>160</v>
      </c>
      <c r="F163" s="502">
        <f t="shared" si="6"/>
        <v>-638.50989373571679</v>
      </c>
      <c r="G163" s="502">
        <f t="shared" si="8"/>
        <v>-972.67649336789782</v>
      </c>
      <c r="H163" s="502">
        <f t="shared" si="7"/>
        <v>-1611.1863871036146</v>
      </c>
    </row>
    <row r="164" spans="5:8">
      <c r="E164" s="501">
        <v>161</v>
      </c>
      <c r="F164" s="502">
        <f t="shared" si="6"/>
        <v>-632.43066565216759</v>
      </c>
      <c r="G164" s="502">
        <f t="shared" si="8"/>
        <v>-978.75572145144702</v>
      </c>
      <c r="H164" s="502">
        <f t="shared" si="7"/>
        <v>-1611.1863871036146</v>
      </c>
    </row>
    <row r="165" spans="5:8">
      <c r="E165" s="501">
        <v>162</v>
      </c>
      <c r="F165" s="502">
        <f t="shared" si="6"/>
        <v>-626.31344239309601</v>
      </c>
      <c r="G165" s="502">
        <f t="shared" si="8"/>
        <v>-984.8729447105186</v>
      </c>
      <c r="H165" s="502">
        <f t="shared" si="7"/>
        <v>-1611.1863871036146</v>
      </c>
    </row>
    <row r="166" spans="5:8">
      <c r="E166" s="501">
        <v>163</v>
      </c>
      <c r="F166" s="502">
        <f t="shared" si="6"/>
        <v>-620.1579864886553</v>
      </c>
      <c r="G166" s="502">
        <f t="shared" si="8"/>
        <v>-991.02840061495931</v>
      </c>
      <c r="H166" s="502">
        <f t="shared" si="7"/>
        <v>-1611.1863871036146</v>
      </c>
    </row>
    <row r="167" spans="5:8">
      <c r="E167" s="501">
        <v>164</v>
      </c>
      <c r="F167" s="502">
        <f t="shared" si="6"/>
        <v>-613.9640589848118</v>
      </c>
      <c r="G167" s="502">
        <f t="shared" si="8"/>
        <v>-997.22232811880281</v>
      </c>
      <c r="H167" s="502">
        <f t="shared" si="7"/>
        <v>-1611.1863871036146</v>
      </c>
    </row>
    <row r="168" spans="5:8">
      <c r="E168" s="501">
        <v>165</v>
      </c>
      <c r="F168" s="502">
        <f t="shared" si="6"/>
        <v>-607.73141943406927</v>
      </c>
      <c r="G168" s="502">
        <f t="shared" si="8"/>
        <v>-1003.4549676695453</v>
      </c>
      <c r="H168" s="502">
        <f t="shared" si="7"/>
        <v>-1611.1863871036146</v>
      </c>
    </row>
    <row r="169" spans="5:8">
      <c r="E169" s="501">
        <v>166</v>
      </c>
      <c r="F169" s="502">
        <f t="shared" si="6"/>
        <v>-601.45982588613469</v>
      </c>
      <c r="G169" s="502">
        <f t="shared" si="8"/>
        <v>-1009.7265612174799</v>
      </c>
      <c r="H169" s="502">
        <f t="shared" si="7"/>
        <v>-1611.1863871036146</v>
      </c>
    </row>
    <row r="170" spans="5:8">
      <c r="E170" s="501">
        <v>167</v>
      </c>
      <c r="F170" s="502">
        <f t="shared" si="6"/>
        <v>-595.1490348785253</v>
      </c>
      <c r="G170" s="502">
        <f t="shared" si="8"/>
        <v>-1016.0373522250893</v>
      </c>
      <c r="H170" s="502">
        <f t="shared" si="7"/>
        <v>-1611.1863871036146</v>
      </c>
    </row>
    <row r="171" spans="5:8">
      <c r="E171" s="501">
        <v>168</v>
      </c>
      <c r="F171" s="502">
        <f t="shared" si="6"/>
        <v>-588.79880142711852</v>
      </c>
      <c r="G171" s="502">
        <f t="shared" si="8"/>
        <v>-1022.3875856764961</v>
      </c>
      <c r="H171" s="502">
        <f t="shared" si="7"/>
        <v>-1611.1863871036146</v>
      </c>
    </row>
    <row r="172" spans="5:8">
      <c r="E172" s="501">
        <v>169</v>
      </c>
      <c r="F172" s="502">
        <f t="shared" si="6"/>
        <v>-582.40887901664041</v>
      </c>
      <c r="G172" s="502">
        <f t="shared" si="8"/>
        <v>-1028.7775080869742</v>
      </c>
      <c r="H172" s="502">
        <f t="shared" si="7"/>
        <v>-1611.1863871036146</v>
      </c>
    </row>
    <row r="173" spans="5:8">
      <c r="E173" s="501">
        <v>170</v>
      </c>
      <c r="F173" s="502">
        <f t="shared" si="6"/>
        <v>-575.97901959109686</v>
      </c>
      <c r="G173" s="502">
        <f t="shared" si="8"/>
        <v>-1035.2073675125177</v>
      </c>
      <c r="H173" s="502">
        <f t="shared" si="7"/>
        <v>-1611.1863871036146</v>
      </c>
    </row>
    <row r="174" spans="5:8">
      <c r="E174" s="501">
        <v>171</v>
      </c>
      <c r="F174" s="502">
        <f t="shared" si="6"/>
        <v>-569.5089735441436</v>
      </c>
      <c r="G174" s="502">
        <f t="shared" si="8"/>
        <v>-1041.677413559471</v>
      </c>
      <c r="H174" s="502">
        <f t="shared" si="7"/>
        <v>-1611.1863871036146</v>
      </c>
    </row>
    <row r="175" spans="5:8">
      <c r="E175" s="501">
        <v>172</v>
      </c>
      <c r="F175" s="502">
        <f t="shared" si="6"/>
        <v>-562.99848970939684</v>
      </c>
      <c r="G175" s="502">
        <f t="shared" si="8"/>
        <v>-1048.1878973942178</v>
      </c>
      <c r="H175" s="502">
        <f t="shared" si="7"/>
        <v>-1611.1863871036146</v>
      </c>
    </row>
    <row r="176" spans="5:8">
      <c r="E176" s="501">
        <v>173</v>
      </c>
      <c r="F176" s="502">
        <f t="shared" si="6"/>
        <v>-556.44731535068308</v>
      </c>
      <c r="G176" s="502">
        <f t="shared" si="8"/>
        <v>-1054.7390717529315</v>
      </c>
      <c r="H176" s="502">
        <f t="shared" si="7"/>
        <v>-1611.1863871036146</v>
      </c>
    </row>
    <row r="177" spans="5:8">
      <c r="E177" s="501">
        <v>174</v>
      </c>
      <c r="F177" s="502">
        <f t="shared" si="6"/>
        <v>-549.85519615222722</v>
      </c>
      <c r="G177" s="502">
        <f t="shared" si="8"/>
        <v>-1061.3311909513873</v>
      </c>
      <c r="H177" s="502">
        <f t="shared" si="7"/>
        <v>-1611.1863871036146</v>
      </c>
    </row>
    <row r="178" spans="5:8">
      <c r="E178" s="501">
        <v>175</v>
      </c>
      <c r="F178" s="502">
        <f t="shared" si="6"/>
        <v>-543.22187620878117</v>
      </c>
      <c r="G178" s="502">
        <f t="shared" si="8"/>
        <v>-1067.9645108948334</v>
      </c>
      <c r="H178" s="502">
        <f t="shared" si="7"/>
        <v>-1611.1863871036146</v>
      </c>
    </row>
    <row r="179" spans="5:8">
      <c r="E179" s="501">
        <v>176</v>
      </c>
      <c r="F179" s="502">
        <f t="shared" si="6"/>
        <v>-536.54709801568833</v>
      </c>
      <c r="G179" s="502">
        <f t="shared" si="8"/>
        <v>-1074.6392890879263</v>
      </c>
      <c r="H179" s="502">
        <f t="shared" si="7"/>
        <v>-1611.1863871036146</v>
      </c>
    </row>
    <row r="180" spans="5:8">
      <c r="E180" s="501">
        <v>177</v>
      </c>
      <c r="F180" s="502">
        <f t="shared" si="6"/>
        <v>-529.83060245888873</v>
      </c>
      <c r="G180" s="502">
        <f t="shared" si="8"/>
        <v>-1081.3557846447259</v>
      </c>
      <c r="H180" s="502">
        <f t="shared" si="7"/>
        <v>-1611.1863871036146</v>
      </c>
    </row>
    <row r="181" spans="5:8">
      <c r="E181" s="501">
        <v>178</v>
      </c>
      <c r="F181" s="502">
        <f t="shared" si="6"/>
        <v>-523.07212880485929</v>
      </c>
      <c r="G181" s="502">
        <f t="shared" si="8"/>
        <v>-1088.1142582987554</v>
      </c>
      <c r="H181" s="502">
        <f t="shared" si="7"/>
        <v>-1611.1863871036146</v>
      </c>
    </row>
    <row r="182" spans="5:8">
      <c r="E182" s="501">
        <v>179</v>
      </c>
      <c r="F182" s="502">
        <f t="shared" si="6"/>
        <v>-516.27141469049207</v>
      </c>
      <c r="G182" s="502">
        <f t="shared" si="8"/>
        <v>-1094.9149724131225</v>
      </c>
      <c r="H182" s="502">
        <f t="shared" si="7"/>
        <v>-1611.1863871036146</v>
      </c>
    </row>
    <row r="183" spans="5:8">
      <c r="E183" s="501">
        <v>180</v>
      </c>
      <c r="F183" s="502">
        <f t="shared" si="6"/>
        <v>-509.42819611291009</v>
      </c>
      <c r="G183" s="502">
        <f t="shared" si="8"/>
        <v>-1101.7581909907044</v>
      </c>
      <c r="H183" s="502">
        <f t="shared" si="7"/>
        <v>-1611.1863871036146</v>
      </c>
    </row>
    <row r="184" spans="5:8">
      <c r="E184" s="501">
        <v>181</v>
      </c>
      <c r="F184" s="502">
        <f t="shared" si="6"/>
        <v>-502.54220741921824</v>
      </c>
      <c r="G184" s="502">
        <f t="shared" si="8"/>
        <v>-1108.6441796843965</v>
      </c>
      <c r="H184" s="502">
        <f t="shared" si="7"/>
        <v>-1611.1863871036146</v>
      </c>
    </row>
    <row r="185" spans="5:8">
      <c r="E185" s="501">
        <v>182</v>
      </c>
      <c r="F185" s="502">
        <f t="shared" si="6"/>
        <v>-495.61318129619065</v>
      </c>
      <c r="G185" s="502">
        <f t="shared" si="8"/>
        <v>-1115.5732058074241</v>
      </c>
      <c r="H185" s="502">
        <f t="shared" si="7"/>
        <v>-1611.1863871036146</v>
      </c>
    </row>
    <row r="186" spans="5:8">
      <c r="E186" s="501">
        <v>183</v>
      </c>
      <c r="F186" s="502">
        <f t="shared" si="6"/>
        <v>-488.64084875989425</v>
      </c>
      <c r="G186" s="502">
        <f t="shared" si="8"/>
        <v>-1122.5455383437204</v>
      </c>
      <c r="H186" s="502">
        <f t="shared" si="7"/>
        <v>-1611.1863871036146</v>
      </c>
    </row>
    <row r="187" spans="5:8">
      <c r="E187" s="501">
        <v>184</v>
      </c>
      <c r="F187" s="502">
        <f t="shared" si="6"/>
        <v>-481.624939145246</v>
      </c>
      <c r="G187" s="502">
        <f t="shared" si="8"/>
        <v>-1129.5614479583687</v>
      </c>
      <c r="H187" s="502">
        <f t="shared" si="7"/>
        <v>-1611.1863871036146</v>
      </c>
    </row>
    <row r="188" spans="5:8">
      <c r="E188" s="501">
        <v>185</v>
      </c>
      <c r="F188" s="502">
        <f t="shared" si="6"/>
        <v>-474.56518009550626</v>
      </c>
      <c r="G188" s="502">
        <f t="shared" si="8"/>
        <v>-1136.6212070081083</v>
      </c>
      <c r="H188" s="502">
        <f t="shared" si="7"/>
        <v>-1611.1863871036146</v>
      </c>
    </row>
    <row r="189" spans="5:8">
      <c r="E189" s="501">
        <v>186</v>
      </c>
      <c r="F189" s="502">
        <f t="shared" si="6"/>
        <v>-467.46129755170557</v>
      </c>
      <c r="G189" s="502">
        <f t="shared" si="8"/>
        <v>-1143.7250895519092</v>
      </c>
      <c r="H189" s="502">
        <f t="shared" si="7"/>
        <v>-1611.1863871036146</v>
      </c>
    </row>
    <row r="190" spans="5:8">
      <c r="E190" s="501">
        <v>187</v>
      </c>
      <c r="F190" s="502">
        <f t="shared" si="6"/>
        <v>-460.3130157420062</v>
      </c>
      <c r="G190" s="502">
        <f t="shared" si="8"/>
        <v>-1150.8733713616084</v>
      </c>
      <c r="H190" s="502">
        <f t="shared" si="7"/>
        <v>-1611.1863871036146</v>
      </c>
    </row>
    <row r="191" spans="5:8">
      <c r="E191" s="501">
        <v>188</v>
      </c>
      <c r="F191" s="502">
        <f t="shared" si="6"/>
        <v>-453.12005717099606</v>
      </c>
      <c r="G191" s="502">
        <f t="shared" si="8"/>
        <v>-1158.0663299326186</v>
      </c>
      <c r="H191" s="502">
        <f t="shared" si="7"/>
        <v>-1611.1863871036146</v>
      </c>
    </row>
    <row r="192" spans="5:8">
      <c r="E192" s="501">
        <v>189</v>
      </c>
      <c r="F192" s="502">
        <f t="shared" si="6"/>
        <v>-445.88214260891726</v>
      </c>
      <c r="G192" s="502">
        <f t="shared" si="8"/>
        <v>-1165.3042444946973</v>
      </c>
      <c r="H192" s="502">
        <f t="shared" si="7"/>
        <v>-1611.1863871036146</v>
      </c>
    </row>
    <row r="193" spans="5:8">
      <c r="E193" s="501">
        <v>190</v>
      </c>
      <c r="F193" s="502">
        <f t="shared" si="6"/>
        <v>-438.59899108082533</v>
      </c>
      <c r="G193" s="502">
        <f t="shared" si="8"/>
        <v>-1172.5873960227893</v>
      </c>
      <c r="H193" s="502">
        <f t="shared" si="7"/>
        <v>-1611.1863871036146</v>
      </c>
    </row>
    <row r="194" spans="5:8">
      <c r="E194" s="501">
        <v>191</v>
      </c>
      <c r="F194" s="502">
        <f t="shared" si="6"/>
        <v>-431.27031985568289</v>
      </c>
      <c r="G194" s="502">
        <f t="shared" si="8"/>
        <v>-1179.9160672479318</v>
      </c>
      <c r="H194" s="502">
        <f t="shared" si="7"/>
        <v>-1611.1863871036146</v>
      </c>
    </row>
    <row r="195" spans="5:8">
      <c r="E195" s="501">
        <v>192</v>
      </c>
      <c r="F195" s="502">
        <f t="shared" si="6"/>
        <v>-423.89584443538337</v>
      </c>
      <c r="G195" s="502">
        <f t="shared" si="8"/>
        <v>-1187.2905426682312</v>
      </c>
      <c r="H195" s="502">
        <f t="shared" si="7"/>
        <v>-1611.1863871036146</v>
      </c>
    </row>
    <row r="196" spans="5:8">
      <c r="E196" s="501">
        <v>193</v>
      </c>
      <c r="F196" s="502">
        <f t="shared" ref="F196:F243" si="9">IPMT(C$4,E196,C$6,C$2,C$9)</f>
        <v>-416.47527854370696</v>
      </c>
      <c r="G196" s="502">
        <f t="shared" si="8"/>
        <v>-1194.7111085599076</v>
      </c>
      <c r="H196" s="502">
        <f t="shared" ref="H196:H243" si="10">C$10</f>
        <v>-1611.1863871036146</v>
      </c>
    </row>
    <row r="197" spans="5:8">
      <c r="E197" s="501">
        <v>194</v>
      </c>
      <c r="F197" s="502">
        <f t="shared" si="9"/>
        <v>-409.00833411520745</v>
      </c>
      <c r="G197" s="502">
        <f t="shared" ref="G197:G243" si="11">H197-F197</f>
        <v>-1202.1780529884072</v>
      </c>
      <c r="H197" s="502">
        <f t="shared" si="10"/>
        <v>-1611.1863871036146</v>
      </c>
    </row>
    <row r="198" spans="5:8">
      <c r="E198" s="501">
        <v>195</v>
      </c>
      <c r="F198" s="502">
        <f t="shared" si="9"/>
        <v>-401.49472128402994</v>
      </c>
      <c r="G198" s="502">
        <f t="shared" si="11"/>
        <v>-1209.6916658195846</v>
      </c>
      <c r="H198" s="502">
        <f t="shared" si="10"/>
        <v>-1611.1863871036146</v>
      </c>
    </row>
    <row r="199" spans="5:8">
      <c r="E199" s="501">
        <v>196</v>
      </c>
      <c r="F199" s="502">
        <f t="shared" si="9"/>
        <v>-393.93414837265749</v>
      </c>
      <c r="G199" s="502">
        <f t="shared" si="11"/>
        <v>-1217.2522387309571</v>
      </c>
      <c r="H199" s="502">
        <f t="shared" si="10"/>
        <v>-1611.1863871036146</v>
      </c>
    </row>
    <row r="200" spans="5:8">
      <c r="E200" s="501">
        <v>197</v>
      </c>
      <c r="F200" s="502">
        <f t="shared" si="9"/>
        <v>-386.32632188058903</v>
      </c>
      <c r="G200" s="502">
        <f t="shared" si="11"/>
        <v>-1224.8600652230257</v>
      </c>
      <c r="H200" s="502">
        <f t="shared" si="10"/>
        <v>-1611.1863871036146</v>
      </c>
    </row>
    <row r="201" spans="5:8">
      <c r="E201" s="501">
        <v>198</v>
      </c>
      <c r="F201" s="502">
        <f t="shared" si="9"/>
        <v>-378.67094647294527</v>
      </c>
      <c r="G201" s="502">
        <f t="shared" si="11"/>
        <v>-1232.5154406306692</v>
      </c>
      <c r="H201" s="502">
        <f t="shared" si="10"/>
        <v>-1611.1863871036146</v>
      </c>
    </row>
    <row r="202" spans="5:8">
      <c r="E202" s="501">
        <v>199</v>
      </c>
      <c r="F202" s="502">
        <f t="shared" si="9"/>
        <v>-370.96772496900348</v>
      </c>
      <c r="G202" s="502">
        <f t="shared" si="11"/>
        <v>-1240.2186621346111</v>
      </c>
      <c r="H202" s="502">
        <f t="shared" si="10"/>
        <v>-1611.1863871036146</v>
      </c>
    </row>
    <row r="203" spans="5:8">
      <c r="E203" s="501">
        <v>200</v>
      </c>
      <c r="F203" s="502">
        <f t="shared" si="9"/>
        <v>-363.2163583306621</v>
      </c>
      <c r="G203" s="502">
        <f t="shared" si="11"/>
        <v>-1247.9700287729524</v>
      </c>
      <c r="H203" s="502">
        <f t="shared" si="10"/>
        <v>-1611.1863871036146</v>
      </c>
    </row>
    <row r="204" spans="5:8">
      <c r="E204" s="501">
        <v>201</v>
      </c>
      <c r="F204" s="502">
        <f t="shared" si="9"/>
        <v>-355.41654565083121</v>
      </c>
      <c r="G204" s="502">
        <f t="shared" si="11"/>
        <v>-1255.7698414527833</v>
      </c>
      <c r="H204" s="502">
        <f t="shared" si="10"/>
        <v>-1611.1863871036146</v>
      </c>
    </row>
    <row r="205" spans="5:8">
      <c r="E205" s="501">
        <v>202</v>
      </c>
      <c r="F205" s="502">
        <f t="shared" si="9"/>
        <v>-347.56798414175131</v>
      </c>
      <c r="G205" s="502">
        <f t="shared" si="11"/>
        <v>-1263.6184029618632</v>
      </c>
      <c r="H205" s="502">
        <f t="shared" si="10"/>
        <v>-1611.1863871036146</v>
      </c>
    </row>
    <row r="206" spans="5:8">
      <c r="E206" s="501">
        <v>203</v>
      </c>
      <c r="F206" s="502">
        <f t="shared" si="9"/>
        <v>-339.67036912323965</v>
      </c>
      <c r="G206" s="502">
        <f t="shared" si="11"/>
        <v>-1271.516017980375</v>
      </c>
      <c r="H206" s="502">
        <f t="shared" si="10"/>
        <v>-1611.1863871036146</v>
      </c>
    </row>
    <row r="207" spans="5:8">
      <c r="E207" s="501">
        <v>204</v>
      </c>
      <c r="F207" s="502">
        <f t="shared" si="9"/>
        <v>-331.72339401086231</v>
      </c>
      <c r="G207" s="502">
        <f t="shared" si="11"/>
        <v>-1279.4629930927522</v>
      </c>
      <c r="H207" s="502">
        <f t="shared" si="10"/>
        <v>-1611.1863871036146</v>
      </c>
    </row>
    <row r="208" spans="5:8">
      <c r="E208" s="501">
        <v>205</v>
      </c>
      <c r="F208" s="502">
        <f t="shared" si="9"/>
        <v>-323.72675030403258</v>
      </c>
      <c r="G208" s="502">
        <f t="shared" si="11"/>
        <v>-1287.4596367995821</v>
      </c>
      <c r="H208" s="502">
        <f t="shared" si="10"/>
        <v>-1611.1863871036146</v>
      </c>
    </row>
    <row r="209" spans="5:8">
      <c r="E209" s="501">
        <v>206</v>
      </c>
      <c r="F209" s="502">
        <f t="shared" si="9"/>
        <v>-315.68012757403528</v>
      </c>
      <c r="G209" s="502">
        <f t="shared" si="11"/>
        <v>-1295.5062595295794</v>
      </c>
      <c r="H209" s="502">
        <f t="shared" si="10"/>
        <v>-1611.1863871036146</v>
      </c>
    </row>
    <row r="210" spans="5:8">
      <c r="E210" s="501">
        <v>207</v>
      </c>
      <c r="F210" s="502">
        <f t="shared" si="9"/>
        <v>-307.58321345197538</v>
      </c>
      <c r="G210" s="502">
        <f t="shared" si="11"/>
        <v>-1303.6031736516393</v>
      </c>
      <c r="H210" s="502">
        <f t="shared" si="10"/>
        <v>-1611.1863871036146</v>
      </c>
    </row>
    <row r="211" spans="5:8">
      <c r="E211" s="501">
        <v>208</v>
      </c>
      <c r="F211" s="502">
        <f t="shared" si="9"/>
        <v>-299.43569361665266</v>
      </c>
      <c r="G211" s="502">
        <f t="shared" si="11"/>
        <v>-1311.7506934869621</v>
      </c>
      <c r="H211" s="502">
        <f t="shared" si="10"/>
        <v>-1611.1863871036146</v>
      </c>
    </row>
    <row r="212" spans="5:8">
      <c r="E212" s="501">
        <v>209</v>
      </c>
      <c r="F212" s="502">
        <f t="shared" si="9"/>
        <v>-291.23725178235912</v>
      </c>
      <c r="G212" s="502">
        <f t="shared" si="11"/>
        <v>-1319.9491353212554</v>
      </c>
      <c r="H212" s="502">
        <f t="shared" si="10"/>
        <v>-1611.1863871036146</v>
      </c>
    </row>
    <row r="213" spans="5:8">
      <c r="E213" s="501">
        <v>210</v>
      </c>
      <c r="F213" s="502">
        <f t="shared" si="9"/>
        <v>-282.98756968660132</v>
      </c>
      <c r="G213" s="502">
        <f t="shared" si="11"/>
        <v>-1328.1988174170133</v>
      </c>
      <c r="H213" s="502">
        <f t="shared" si="10"/>
        <v>-1611.1863871036146</v>
      </c>
    </row>
    <row r="214" spans="5:8">
      <c r="E214" s="501">
        <v>211</v>
      </c>
      <c r="F214" s="502">
        <f t="shared" si="9"/>
        <v>-274.68632707774492</v>
      </c>
      <c r="G214" s="502">
        <f t="shared" si="11"/>
        <v>-1336.5000600258697</v>
      </c>
      <c r="H214" s="502">
        <f t="shared" si="10"/>
        <v>-1611.1863871036146</v>
      </c>
    </row>
    <row r="215" spans="5:8">
      <c r="E215" s="501">
        <v>212</v>
      </c>
      <c r="F215" s="502">
        <f t="shared" si="9"/>
        <v>-266.33320170258327</v>
      </c>
      <c r="G215" s="502">
        <f t="shared" si="11"/>
        <v>-1344.8531854010314</v>
      </c>
      <c r="H215" s="502">
        <f t="shared" si="10"/>
        <v>-1611.1863871036146</v>
      </c>
    </row>
    <row r="216" spans="5:8">
      <c r="E216" s="501">
        <v>213</v>
      </c>
      <c r="F216" s="502">
        <f t="shared" si="9"/>
        <v>-257.92786929382675</v>
      </c>
      <c r="G216" s="502">
        <f t="shared" si="11"/>
        <v>-1353.2585178097879</v>
      </c>
      <c r="H216" s="502">
        <f t="shared" si="10"/>
        <v>-1611.1863871036146</v>
      </c>
    </row>
    <row r="217" spans="5:8">
      <c r="E217" s="501">
        <v>214</v>
      </c>
      <c r="F217" s="502">
        <f t="shared" si="9"/>
        <v>-249.47000355751567</v>
      </c>
      <c r="G217" s="502">
        <f t="shared" si="11"/>
        <v>-1361.716383546099</v>
      </c>
      <c r="H217" s="502">
        <f t="shared" si="10"/>
        <v>-1611.1863871036146</v>
      </c>
    </row>
    <row r="218" spans="5:8">
      <c r="E218" s="501">
        <v>215</v>
      </c>
      <c r="F218" s="502">
        <f t="shared" si="9"/>
        <v>-240.95927616035254</v>
      </c>
      <c r="G218" s="502">
        <f t="shared" si="11"/>
        <v>-1370.227110943262</v>
      </c>
      <c r="H218" s="502">
        <f t="shared" si="10"/>
        <v>-1611.1863871036146</v>
      </c>
    </row>
    <row r="219" spans="5:8">
      <c r="E219" s="501">
        <v>216</v>
      </c>
      <c r="F219" s="502">
        <f t="shared" si="9"/>
        <v>-232.39535671695714</v>
      </c>
      <c r="G219" s="502">
        <f t="shared" si="11"/>
        <v>-1378.7910303866574</v>
      </c>
      <c r="H219" s="502">
        <f t="shared" si="10"/>
        <v>-1611.1863871036146</v>
      </c>
    </row>
    <row r="220" spans="5:8">
      <c r="E220" s="501">
        <v>217</v>
      </c>
      <c r="F220" s="502">
        <f t="shared" si="9"/>
        <v>-223.77791277704054</v>
      </c>
      <c r="G220" s="502">
        <f t="shared" si="11"/>
        <v>-1387.4084743265742</v>
      </c>
      <c r="H220" s="502">
        <f t="shared" si="10"/>
        <v>-1611.1863871036146</v>
      </c>
    </row>
    <row r="221" spans="5:8">
      <c r="E221" s="501">
        <v>218</v>
      </c>
      <c r="F221" s="502">
        <f t="shared" si="9"/>
        <v>-215.10660981249941</v>
      </c>
      <c r="G221" s="502">
        <f t="shared" si="11"/>
        <v>-1396.0797772911151</v>
      </c>
      <c r="H221" s="502">
        <f t="shared" si="10"/>
        <v>-1611.1863871036146</v>
      </c>
    </row>
    <row r="222" spans="5:8">
      <c r="E222" s="501">
        <v>219</v>
      </c>
      <c r="F222" s="502">
        <f t="shared" si="9"/>
        <v>-206.38111120442994</v>
      </c>
      <c r="G222" s="502">
        <f t="shared" si="11"/>
        <v>-1404.8052758991846</v>
      </c>
      <c r="H222" s="502">
        <f t="shared" si="10"/>
        <v>-1611.1863871036146</v>
      </c>
    </row>
    <row r="223" spans="5:8">
      <c r="E223" s="501">
        <v>220</v>
      </c>
      <c r="F223" s="502">
        <f t="shared" si="9"/>
        <v>-197.6010782300601</v>
      </c>
      <c r="G223" s="502">
        <f t="shared" si="11"/>
        <v>-1413.5853088735546</v>
      </c>
      <c r="H223" s="502">
        <f t="shared" si="10"/>
        <v>-1611.1863871036146</v>
      </c>
    </row>
    <row r="224" spans="5:8">
      <c r="E224" s="501">
        <v>221</v>
      </c>
      <c r="F224" s="502">
        <f t="shared" si="9"/>
        <v>-188.76617004960036</v>
      </c>
      <c r="G224" s="502">
        <f t="shared" si="11"/>
        <v>-1422.4202170540143</v>
      </c>
      <c r="H224" s="502">
        <f t="shared" si="10"/>
        <v>-1611.1863871036146</v>
      </c>
    </row>
    <row r="225" spans="5:8">
      <c r="E225" s="501">
        <v>222</v>
      </c>
      <c r="F225" s="502">
        <f t="shared" si="9"/>
        <v>-179.87604369301275</v>
      </c>
      <c r="G225" s="502">
        <f t="shared" si="11"/>
        <v>-1431.3103434106019</v>
      </c>
      <c r="H225" s="502">
        <f t="shared" si="10"/>
        <v>-1611.1863871036146</v>
      </c>
    </row>
    <row r="226" spans="5:8">
      <c r="E226" s="501">
        <v>223</v>
      </c>
      <c r="F226" s="502">
        <f t="shared" si="9"/>
        <v>-170.93035404669652</v>
      </c>
      <c r="G226" s="502">
        <f t="shared" si="11"/>
        <v>-1440.2560330569181</v>
      </c>
      <c r="H226" s="502">
        <f t="shared" si="10"/>
        <v>-1611.1863871036146</v>
      </c>
    </row>
    <row r="227" spans="5:8">
      <c r="E227" s="501">
        <v>224</v>
      </c>
      <c r="F227" s="502">
        <f t="shared" si="9"/>
        <v>-161.92875384009074</v>
      </c>
      <c r="G227" s="502">
        <f t="shared" si="11"/>
        <v>-1449.257633263524</v>
      </c>
      <c r="H227" s="502">
        <f t="shared" si="10"/>
        <v>-1611.1863871036146</v>
      </c>
    </row>
    <row r="228" spans="5:8">
      <c r="E228" s="501">
        <v>225</v>
      </c>
      <c r="F228" s="502">
        <f t="shared" si="9"/>
        <v>-152.87089363219377</v>
      </c>
      <c r="G228" s="502">
        <f t="shared" si="11"/>
        <v>-1458.3154934714207</v>
      </c>
      <c r="H228" s="502">
        <f t="shared" si="10"/>
        <v>-1611.1863871036146</v>
      </c>
    </row>
    <row r="229" spans="5:8">
      <c r="E229" s="501">
        <v>226</v>
      </c>
      <c r="F229" s="502">
        <f t="shared" si="9"/>
        <v>-143.75642179799738</v>
      </c>
      <c r="G229" s="502">
        <f t="shared" si="11"/>
        <v>-1467.4299653056173</v>
      </c>
      <c r="H229" s="502">
        <f t="shared" si="10"/>
        <v>-1611.1863871036146</v>
      </c>
    </row>
    <row r="230" spans="5:8">
      <c r="E230" s="501">
        <v>227</v>
      </c>
      <c r="F230" s="502">
        <f t="shared" si="9"/>
        <v>-134.58498451483726</v>
      </c>
      <c r="G230" s="502">
        <f t="shared" si="11"/>
        <v>-1476.6014025887773</v>
      </c>
      <c r="H230" s="502">
        <f t="shared" si="10"/>
        <v>-1611.1863871036146</v>
      </c>
    </row>
    <row r="231" spans="5:8">
      <c r="E231" s="501">
        <v>228</v>
      </c>
      <c r="F231" s="502">
        <f t="shared" si="9"/>
        <v>-125.35622574865741</v>
      </c>
      <c r="G231" s="502">
        <f t="shared" si="11"/>
        <v>-1485.8301613549572</v>
      </c>
      <c r="H231" s="502">
        <f t="shared" si="10"/>
        <v>-1611.1863871036146</v>
      </c>
    </row>
    <row r="232" spans="5:8">
      <c r="E232" s="501">
        <v>229</v>
      </c>
      <c r="F232" s="502">
        <f t="shared" si="9"/>
        <v>-116.06978724018894</v>
      </c>
      <c r="G232" s="502">
        <f t="shared" si="11"/>
        <v>-1495.1165998634256</v>
      </c>
      <c r="H232" s="502">
        <f t="shared" si="10"/>
        <v>-1611.1863871036146</v>
      </c>
    </row>
    <row r="233" spans="5:8">
      <c r="E233" s="501">
        <v>230</v>
      </c>
      <c r="F233" s="502">
        <f t="shared" si="9"/>
        <v>-106.7253084910425</v>
      </c>
      <c r="G233" s="502">
        <f t="shared" si="11"/>
        <v>-1504.461078612572</v>
      </c>
      <c r="H233" s="502">
        <f t="shared" si="10"/>
        <v>-1611.1863871036146</v>
      </c>
    </row>
    <row r="234" spans="5:8">
      <c r="E234" s="501">
        <v>231</v>
      </c>
      <c r="F234" s="502">
        <f t="shared" si="9"/>
        <v>-97.322426749713941</v>
      </c>
      <c r="G234" s="502">
        <f t="shared" si="11"/>
        <v>-1513.8639603539007</v>
      </c>
      <c r="H234" s="502">
        <f t="shared" si="10"/>
        <v>-1611.1863871036146</v>
      </c>
    </row>
    <row r="235" spans="5:8">
      <c r="E235" s="501">
        <v>232</v>
      </c>
      <c r="F235" s="502">
        <f t="shared" si="9"/>
        <v>-87.860776997502072</v>
      </c>
      <c r="G235" s="502">
        <f t="shared" si="11"/>
        <v>-1523.3256101061124</v>
      </c>
      <c r="H235" s="502">
        <f t="shared" si="10"/>
        <v>-1611.1863871036146</v>
      </c>
    </row>
    <row r="236" spans="5:8">
      <c r="E236" s="501">
        <v>233</v>
      </c>
      <c r="F236" s="502">
        <f t="shared" si="9"/>
        <v>-78.339991934338855</v>
      </c>
      <c r="G236" s="502">
        <f t="shared" si="11"/>
        <v>-1532.8463951692756</v>
      </c>
      <c r="H236" s="502">
        <f t="shared" si="10"/>
        <v>-1611.1863871036146</v>
      </c>
    </row>
    <row r="237" spans="5:8">
      <c r="E237" s="501">
        <v>234</v>
      </c>
      <c r="F237" s="502">
        <f t="shared" si="9"/>
        <v>-68.75970196453089</v>
      </c>
      <c r="G237" s="502">
        <f t="shared" si="11"/>
        <v>-1542.4266851390837</v>
      </c>
      <c r="H237" s="502">
        <f t="shared" si="10"/>
        <v>-1611.1863871036146</v>
      </c>
    </row>
    <row r="238" spans="5:8">
      <c r="E238" s="501">
        <v>235</v>
      </c>
      <c r="F238" s="502">
        <f t="shared" si="9"/>
        <v>-59.119535182411624</v>
      </c>
      <c r="G238" s="502">
        <f t="shared" si="11"/>
        <v>-1552.0668519212029</v>
      </c>
      <c r="H238" s="502">
        <f t="shared" si="10"/>
        <v>-1611.1863871036146</v>
      </c>
    </row>
    <row r="239" spans="5:8">
      <c r="E239" s="501">
        <v>236</v>
      </c>
      <c r="F239" s="502">
        <f t="shared" si="9"/>
        <v>-49.419117357904099</v>
      </c>
      <c r="G239" s="502">
        <f t="shared" si="11"/>
        <v>-1561.7672697457106</v>
      </c>
      <c r="H239" s="502">
        <f t="shared" si="10"/>
        <v>-1611.1863871036146</v>
      </c>
    </row>
    <row r="240" spans="5:8">
      <c r="E240" s="501">
        <v>237</v>
      </c>
      <c r="F240" s="502">
        <f t="shared" si="9"/>
        <v>-39.658071921993425</v>
      </c>
      <c r="G240" s="502">
        <f t="shared" si="11"/>
        <v>-1571.5283151816211</v>
      </c>
      <c r="H240" s="502">
        <f t="shared" si="10"/>
        <v>-1611.1863871036146</v>
      </c>
    </row>
    <row r="241" spans="4:8">
      <c r="E241" s="501">
        <v>238</v>
      </c>
      <c r="F241" s="502">
        <f t="shared" si="9"/>
        <v>-29.836019952108288</v>
      </c>
      <c r="G241" s="502">
        <f t="shared" si="11"/>
        <v>-1581.3503671515064</v>
      </c>
      <c r="H241" s="502">
        <f t="shared" si="10"/>
        <v>-1611.1863871036146</v>
      </c>
    </row>
    <row r="242" spans="4:8">
      <c r="E242" s="501">
        <v>239</v>
      </c>
      <c r="F242" s="502">
        <f t="shared" si="9"/>
        <v>-19.952580157411372</v>
      </c>
      <c r="G242" s="502">
        <f t="shared" si="11"/>
        <v>-1591.2338069462032</v>
      </c>
      <c r="H242" s="502">
        <f t="shared" si="10"/>
        <v>-1611.1863871036146</v>
      </c>
    </row>
    <row r="243" spans="4:8">
      <c r="E243" s="501">
        <v>240</v>
      </c>
      <c r="F243" s="502">
        <f t="shared" si="9"/>
        <v>-10.007368863997604</v>
      </c>
      <c r="G243" s="502">
        <f t="shared" si="11"/>
        <v>-1601.1790182396171</v>
      </c>
      <c r="H243" s="502">
        <f t="shared" si="10"/>
        <v>-1611.1863871036146</v>
      </c>
    </row>
    <row r="244" spans="4:8">
      <c r="E244" s="501"/>
      <c r="F244" s="503"/>
      <c r="G244" s="503"/>
      <c r="H244" s="503"/>
    </row>
    <row r="245" spans="4:8">
      <c r="E245" s="501"/>
      <c r="F245" s="503"/>
      <c r="G245" s="503"/>
      <c r="H245" s="503"/>
    </row>
    <row r="246" spans="4:8">
      <c r="E246" s="501"/>
      <c r="F246" s="503"/>
      <c r="G246" s="503"/>
      <c r="H246" s="503"/>
    </row>
    <row r="247" spans="4:8">
      <c r="E247" s="501"/>
      <c r="F247" s="503"/>
      <c r="G247" s="503"/>
      <c r="H247" s="503"/>
    </row>
    <row r="248" spans="4:8">
      <c r="E248" s="501"/>
      <c r="F248" s="503"/>
      <c r="G248" s="503"/>
      <c r="H248" s="503"/>
    </row>
    <row r="249" spans="4:8">
      <c r="E249" s="501"/>
      <c r="F249" s="503"/>
      <c r="G249" s="503"/>
      <c r="H249" s="503"/>
    </row>
    <row r="250" spans="4:8">
      <c r="E250" s="501"/>
      <c r="F250" s="503"/>
      <c r="G250" s="503"/>
      <c r="H250" s="503"/>
    </row>
    <row r="251" spans="4:8">
      <c r="E251" s="501"/>
      <c r="F251" s="503"/>
      <c r="G251" s="503"/>
      <c r="H251" s="503"/>
    </row>
    <row r="252" spans="4:8">
      <c r="E252" s="501"/>
      <c r="F252" s="503"/>
      <c r="G252" s="503"/>
      <c r="H252" s="503"/>
    </row>
    <row r="253" spans="4:8">
      <c r="E253" s="501"/>
      <c r="F253" s="503"/>
      <c r="G253" s="503"/>
      <c r="H253" s="503"/>
    </row>
    <row r="254" spans="4:8">
      <c r="D254" s="490"/>
      <c r="E254" s="504"/>
      <c r="F254" s="502"/>
      <c r="G254" s="503"/>
      <c r="H254" s="503"/>
    </row>
    <row r="255" spans="4:8">
      <c r="D255" s="490"/>
      <c r="E255" s="504"/>
      <c r="F255" s="502"/>
      <c r="G255" s="503"/>
      <c r="H255" s="503"/>
    </row>
    <row r="256" spans="4:8">
      <c r="D256" s="490"/>
      <c r="E256" s="504"/>
      <c r="F256" s="502"/>
      <c r="G256" s="503"/>
      <c r="H256" s="503"/>
    </row>
    <row r="257" spans="4:8">
      <c r="D257" s="490"/>
      <c r="E257" s="504"/>
      <c r="F257" s="502"/>
      <c r="G257" s="503"/>
      <c r="H257" s="503"/>
    </row>
    <row r="258" spans="4:8">
      <c r="D258" s="490"/>
      <c r="E258" s="504"/>
      <c r="F258" s="502"/>
      <c r="G258" s="503"/>
      <c r="H258" s="503"/>
    </row>
    <row r="259" spans="4:8">
      <c r="D259" s="490"/>
      <c r="E259" s="504"/>
      <c r="F259" s="502"/>
      <c r="G259" s="503"/>
      <c r="H259" s="503"/>
    </row>
    <row r="260" spans="4:8">
      <c r="D260" s="490"/>
      <c r="E260" s="504"/>
      <c r="F260" s="502"/>
      <c r="G260" s="503"/>
      <c r="H260" s="503"/>
    </row>
    <row r="261" spans="4:8">
      <c r="D261" s="490"/>
      <c r="E261" s="504"/>
      <c r="F261" s="502"/>
      <c r="G261" s="503"/>
      <c r="H261" s="503"/>
    </row>
    <row r="262" spans="4:8">
      <c r="D262" s="490"/>
      <c r="E262" s="504"/>
      <c r="F262" s="502"/>
      <c r="G262" s="503"/>
      <c r="H262" s="503"/>
    </row>
    <row r="263" spans="4:8">
      <c r="E263" s="501"/>
      <c r="F263" s="503"/>
      <c r="G263" s="503"/>
      <c r="H263" s="503"/>
    </row>
    <row r="264" spans="4:8">
      <c r="E264" s="501"/>
      <c r="F264" s="503"/>
      <c r="G264" s="503"/>
      <c r="H264" s="503"/>
    </row>
    <row r="265" spans="4:8">
      <c r="E265" s="501"/>
      <c r="F265" s="503"/>
      <c r="G265" s="503"/>
      <c r="H265" s="503"/>
    </row>
    <row r="266" spans="4:8">
      <c r="E266" s="501"/>
      <c r="F266" s="503"/>
      <c r="G266" s="503"/>
      <c r="H266" s="503"/>
    </row>
    <row r="267" spans="4:8">
      <c r="E267" s="501"/>
      <c r="F267" s="503"/>
      <c r="G267" s="503"/>
      <c r="H267" s="503"/>
    </row>
    <row r="268" spans="4:8">
      <c r="E268" s="501"/>
      <c r="F268" s="503"/>
      <c r="G268" s="503"/>
      <c r="H268" s="503"/>
    </row>
    <row r="269" spans="4:8">
      <c r="E269" s="501"/>
      <c r="F269" s="503"/>
      <c r="G269" s="503"/>
      <c r="H269" s="503"/>
    </row>
    <row r="270" spans="4:8">
      <c r="E270" s="501"/>
      <c r="F270" s="503"/>
      <c r="G270" s="503"/>
      <c r="H270" s="503"/>
    </row>
    <row r="271" spans="4:8">
      <c r="E271" s="501"/>
      <c r="F271" s="503"/>
      <c r="G271" s="503"/>
      <c r="H271" s="503"/>
    </row>
    <row r="272" spans="4:8">
      <c r="E272" s="501"/>
      <c r="F272" s="503"/>
      <c r="G272" s="503"/>
      <c r="H272" s="503"/>
    </row>
    <row r="273" spans="5:8">
      <c r="E273" s="501"/>
      <c r="F273" s="503"/>
      <c r="G273" s="503"/>
      <c r="H273" s="503"/>
    </row>
    <row r="274" spans="5:8">
      <c r="E274" s="501"/>
      <c r="F274" s="503"/>
      <c r="G274" s="503"/>
      <c r="H274" s="503"/>
    </row>
    <row r="275" spans="5:8">
      <c r="E275" s="501"/>
      <c r="F275" s="503"/>
      <c r="G275" s="503"/>
      <c r="H275" s="503"/>
    </row>
    <row r="276" spans="5:8">
      <c r="E276" s="501"/>
      <c r="F276" s="503"/>
      <c r="G276" s="503"/>
      <c r="H276" s="503"/>
    </row>
    <row r="277" spans="5:8">
      <c r="E277" s="501"/>
      <c r="F277" s="503"/>
      <c r="G277" s="503"/>
      <c r="H277" s="503"/>
    </row>
    <row r="278" spans="5:8">
      <c r="E278" s="501"/>
      <c r="F278" s="503"/>
      <c r="G278" s="503"/>
      <c r="H278" s="503"/>
    </row>
    <row r="279" spans="5:8">
      <c r="E279" s="501"/>
      <c r="F279" s="503"/>
      <c r="G279" s="503"/>
      <c r="H279" s="503"/>
    </row>
    <row r="280" spans="5:8">
      <c r="E280" s="501"/>
      <c r="F280" s="503"/>
      <c r="G280" s="503"/>
      <c r="H280" s="503"/>
    </row>
    <row r="281" spans="5:8">
      <c r="E281" s="501"/>
      <c r="F281" s="503"/>
      <c r="G281" s="503"/>
      <c r="H281" s="503"/>
    </row>
    <row r="282" spans="5:8">
      <c r="E282" s="501"/>
      <c r="F282" s="503"/>
      <c r="G282" s="503"/>
      <c r="H282" s="503"/>
    </row>
    <row r="283" spans="5:8">
      <c r="E283" s="501"/>
      <c r="F283" s="503"/>
      <c r="G283" s="503"/>
      <c r="H283" s="503"/>
    </row>
    <row r="284" spans="5:8">
      <c r="E284" s="501"/>
      <c r="F284" s="503"/>
      <c r="G284" s="503"/>
      <c r="H284" s="503"/>
    </row>
    <row r="285" spans="5:8">
      <c r="E285" s="501"/>
      <c r="F285" s="503"/>
      <c r="G285" s="503"/>
      <c r="H285" s="503"/>
    </row>
    <row r="286" spans="5:8">
      <c r="E286" s="501"/>
      <c r="F286" s="503"/>
      <c r="G286" s="503"/>
      <c r="H286" s="503"/>
    </row>
    <row r="287" spans="5:8">
      <c r="E287" s="501"/>
      <c r="F287" s="503"/>
      <c r="G287" s="503"/>
      <c r="H287" s="503"/>
    </row>
    <row r="288" spans="5:8">
      <c r="E288" s="501"/>
      <c r="F288" s="503"/>
      <c r="G288" s="503"/>
      <c r="H288" s="503"/>
    </row>
    <row r="289" spans="5:8">
      <c r="E289" s="501"/>
      <c r="F289" s="503"/>
      <c r="G289" s="503"/>
      <c r="H289" s="503"/>
    </row>
    <row r="290" spans="5:8">
      <c r="E290" s="501"/>
      <c r="F290" s="503"/>
      <c r="G290" s="503"/>
      <c r="H290" s="503"/>
    </row>
    <row r="291" spans="5:8">
      <c r="E291" s="501"/>
      <c r="F291" s="503"/>
      <c r="G291" s="503"/>
      <c r="H291" s="503"/>
    </row>
    <row r="292" spans="5:8">
      <c r="E292" s="501"/>
      <c r="F292" s="503"/>
      <c r="G292" s="503"/>
      <c r="H292" s="503"/>
    </row>
    <row r="293" spans="5:8">
      <c r="E293" s="501"/>
      <c r="F293" s="503"/>
      <c r="G293" s="503"/>
      <c r="H293" s="503"/>
    </row>
    <row r="294" spans="5:8">
      <c r="E294" s="501"/>
      <c r="F294" s="503"/>
      <c r="G294" s="503"/>
      <c r="H294" s="503"/>
    </row>
    <row r="295" spans="5:8">
      <c r="E295" s="501"/>
      <c r="F295" s="503"/>
      <c r="G295" s="503"/>
      <c r="H295" s="503"/>
    </row>
    <row r="296" spans="5:8">
      <c r="E296" s="501"/>
      <c r="F296" s="503"/>
      <c r="G296" s="503"/>
      <c r="H296" s="503"/>
    </row>
    <row r="297" spans="5:8">
      <c r="E297" s="501"/>
      <c r="F297" s="503"/>
      <c r="G297" s="503"/>
      <c r="H297" s="503"/>
    </row>
    <row r="298" spans="5:8">
      <c r="E298" s="501"/>
      <c r="F298" s="503"/>
      <c r="G298" s="503"/>
      <c r="H298" s="503"/>
    </row>
    <row r="299" spans="5:8">
      <c r="E299" s="501"/>
      <c r="F299" s="503"/>
      <c r="G299" s="503"/>
      <c r="H299" s="503"/>
    </row>
    <row r="300" spans="5:8">
      <c r="E300" s="501"/>
      <c r="F300" s="503"/>
      <c r="G300" s="503"/>
      <c r="H300" s="503"/>
    </row>
    <row r="301" spans="5:8">
      <c r="E301" s="501"/>
      <c r="F301" s="503"/>
      <c r="G301" s="503"/>
      <c r="H301" s="503"/>
    </row>
    <row r="302" spans="5:8">
      <c r="E302" s="501"/>
      <c r="F302" s="503"/>
      <c r="G302" s="503"/>
      <c r="H302" s="503"/>
    </row>
    <row r="303" spans="5:8">
      <c r="E303" s="501"/>
      <c r="F303" s="503"/>
      <c r="G303" s="503"/>
      <c r="H303" s="503"/>
    </row>
    <row r="304" spans="5:8">
      <c r="E304" s="501"/>
      <c r="F304" s="503"/>
      <c r="G304" s="503"/>
      <c r="H304" s="503"/>
    </row>
    <row r="305" spans="5:8">
      <c r="E305" s="501"/>
      <c r="F305" s="503"/>
      <c r="G305" s="503"/>
      <c r="H305" s="503"/>
    </row>
    <row r="306" spans="5:8">
      <c r="E306" s="501"/>
      <c r="F306" s="503"/>
      <c r="G306" s="503"/>
      <c r="H306" s="503"/>
    </row>
    <row r="307" spans="5:8">
      <c r="E307" s="501"/>
      <c r="F307" s="503"/>
      <c r="G307" s="503"/>
      <c r="H307" s="503"/>
    </row>
    <row r="308" spans="5:8">
      <c r="E308" s="501"/>
      <c r="F308" s="503"/>
      <c r="G308" s="503"/>
      <c r="H308" s="503"/>
    </row>
    <row r="309" spans="5:8">
      <c r="E309" s="501"/>
      <c r="F309" s="503"/>
      <c r="G309" s="503"/>
      <c r="H309" s="503"/>
    </row>
    <row r="310" spans="5:8">
      <c r="E310" s="501"/>
      <c r="F310" s="503"/>
      <c r="G310" s="503"/>
      <c r="H310" s="503"/>
    </row>
    <row r="311" spans="5:8">
      <c r="E311" s="501"/>
      <c r="F311" s="503"/>
      <c r="G311" s="503"/>
      <c r="H311" s="503"/>
    </row>
    <row r="312" spans="5:8">
      <c r="E312" s="501"/>
      <c r="F312" s="503"/>
      <c r="G312" s="503"/>
      <c r="H312" s="503"/>
    </row>
    <row r="313" spans="5:8">
      <c r="E313" s="501"/>
      <c r="F313" s="503"/>
      <c r="G313" s="503"/>
      <c r="H313" s="503"/>
    </row>
    <row r="314" spans="5:8">
      <c r="E314" s="501"/>
      <c r="F314" s="503"/>
      <c r="G314" s="503"/>
      <c r="H314" s="503"/>
    </row>
    <row r="315" spans="5:8">
      <c r="E315" s="501"/>
      <c r="F315" s="503"/>
      <c r="G315" s="503"/>
      <c r="H315" s="503"/>
    </row>
    <row r="316" spans="5:8">
      <c r="E316" s="501"/>
      <c r="F316" s="503"/>
      <c r="G316" s="503"/>
      <c r="H316" s="503"/>
    </row>
    <row r="317" spans="5:8">
      <c r="E317" s="501"/>
      <c r="F317" s="503"/>
      <c r="G317" s="503"/>
      <c r="H317" s="503"/>
    </row>
    <row r="318" spans="5:8">
      <c r="E318" s="501"/>
      <c r="F318" s="503"/>
      <c r="G318" s="503"/>
      <c r="H318" s="503"/>
    </row>
    <row r="319" spans="5:8">
      <c r="E319" s="501"/>
      <c r="F319" s="503"/>
      <c r="G319" s="503"/>
      <c r="H319" s="503"/>
    </row>
    <row r="320" spans="5:8">
      <c r="E320" s="501"/>
      <c r="F320" s="503"/>
      <c r="G320" s="503"/>
      <c r="H320" s="503"/>
    </row>
    <row r="321" spans="5:8">
      <c r="E321" s="501"/>
      <c r="F321" s="503"/>
      <c r="G321" s="503"/>
      <c r="H321" s="503"/>
    </row>
    <row r="322" spans="5:8">
      <c r="E322" s="501"/>
      <c r="F322" s="503"/>
      <c r="G322" s="503"/>
      <c r="H322" s="503"/>
    </row>
    <row r="323" spans="5:8">
      <c r="E323" s="501"/>
      <c r="F323" s="503"/>
      <c r="G323" s="503"/>
      <c r="H323" s="503"/>
    </row>
    <row r="324" spans="5:8">
      <c r="E324" s="501"/>
      <c r="F324" s="503"/>
      <c r="G324" s="503"/>
      <c r="H324" s="503"/>
    </row>
    <row r="325" spans="5:8">
      <c r="E325" s="501"/>
      <c r="F325" s="503"/>
      <c r="G325" s="503"/>
      <c r="H325" s="503"/>
    </row>
    <row r="326" spans="5:8">
      <c r="E326" s="501"/>
      <c r="F326" s="503"/>
      <c r="G326" s="503"/>
      <c r="H326" s="503"/>
    </row>
    <row r="327" spans="5:8">
      <c r="E327" s="501"/>
      <c r="F327" s="503"/>
      <c r="G327" s="503"/>
      <c r="H327" s="503"/>
    </row>
    <row r="328" spans="5:8">
      <c r="E328" s="501"/>
      <c r="F328" s="503"/>
      <c r="G328" s="503"/>
      <c r="H328" s="503"/>
    </row>
    <row r="329" spans="5:8">
      <c r="E329" s="501"/>
      <c r="F329" s="503"/>
      <c r="G329" s="503"/>
      <c r="H329" s="503"/>
    </row>
    <row r="330" spans="5:8">
      <c r="E330" s="501"/>
      <c r="F330" s="503"/>
      <c r="G330" s="503"/>
      <c r="H330" s="503"/>
    </row>
    <row r="331" spans="5:8">
      <c r="E331" s="501"/>
      <c r="F331" s="503"/>
      <c r="G331" s="503"/>
      <c r="H331" s="503"/>
    </row>
    <row r="332" spans="5:8">
      <c r="E332" s="501"/>
      <c r="F332" s="503"/>
      <c r="G332" s="503"/>
      <c r="H332" s="503"/>
    </row>
    <row r="333" spans="5:8">
      <c r="E333" s="501"/>
      <c r="F333" s="503"/>
      <c r="G333" s="503"/>
      <c r="H333" s="503"/>
    </row>
    <row r="334" spans="5:8">
      <c r="E334" s="501"/>
      <c r="F334" s="503"/>
      <c r="G334" s="503"/>
      <c r="H334" s="503"/>
    </row>
    <row r="335" spans="5:8">
      <c r="E335" s="501"/>
      <c r="F335" s="503"/>
      <c r="G335" s="503"/>
      <c r="H335" s="503"/>
    </row>
    <row r="336" spans="5:8">
      <c r="E336" s="501"/>
      <c r="F336" s="503"/>
      <c r="G336" s="503"/>
      <c r="H336" s="503"/>
    </row>
    <row r="337" spans="5:8">
      <c r="E337" s="501"/>
      <c r="F337" s="503"/>
      <c r="G337" s="503"/>
      <c r="H337" s="503"/>
    </row>
    <row r="338" spans="5:8">
      <c r="E338" s="501"/>
      <c r="F338" s="503"/>
      <c r="G338" s="503"/>
      <c r="H338" s="503"/>
    </row>
    <row r="339" spans="5:8">
      <c r="E339" s="501"/>
      <c r="F339" s="503"/>
      <c r="G339" s="503"/>
      <c r="H339" s="503"/>
    </row>
    <row r="340" spans="5:8">
      <c r="E340" s="501"/>
      <c r="F340" s="503"/>
      <c r="G340" s="503"/>
      <c r="H340" s="503"/>
    </row>
    <row r="341" spans="5:8">
      <c r="E341" s="501"/>
      <c r="F341" s="503"/>
      <c r="G341" s="503"/>
      <c r="H341" s="503"/>
    </row>
    <row r="342" spans="5:8">
      <c r="E342" s="501"/>
      <c r="F342" s="503"/>
      <c r="G342" s="503"/>
      <c r="H342" s="503"/>
    </row>
    <row r="343" spans="5:8">
      <c r="E343" s="501"/>
      <c r="F343" s="503"/>
      <c r="G343" s="503"/>
      <c r="H343" s="503"/>
    </row>
    <row r="344" spans="5:8">
      <c r="E344" s="501"/>
      <c r="F344" s="503"/>
      <c r="G344" s="503"/>
      <c r="H344" s="503"/>
    </row>
    <row r="345" spans="5:8">
      <c r="E345" s="501"/>
      <c r="F345" s="503"/>
      <c r="G345" s="503"/>
      <c r="H345" s="503"/>
    </row>
    <row r="346" spans="5:8">
      <c r="E346" s="501"/>
      <c r="F346" s="503"/>
      <c r="G346" s="503"/>
      <c r="H346" s="503"/>
    </row>
    <row r="347" spans="5:8">
      <c r="E347" s="501"/>
      <c r="F347" s="503"/>
      <c r="G347" s="503"/>
      <c r="H347" s="503"/>
    </row>
    <row r="348" spans="5:8">
      <c r="E348" s="501"/>
      <c r="F348" s="503"/>
      <c r="G348" s="503"/>
      <c r="H348" s="503"/>
    </row>
    <row r="349" spans="5:8">
      <c r="E349" s="501"/>
      <c r="F349" s="503"/>
      <c r="G349" s="503"/>
      <c r="H349" s="503"/>
    </row>
    <row r="350" spans="5:8">
      <c r="E350" s="501"/>
      <c r="F350" s="503"/>
      <c r="G350" s="503"/>
      <c r="H350" s="503"/>
    </row>
    <row r="351" spans="5:8">
      <c r="E351" s="501"/>
      <c r="F351" s="503"/>
      <c r="G351" s="503"/>
      <c r="H351" s="503"/>
    </row>
    <row r="352" spans="5:8">
      <c r="E352" s="501"/>
      <c r="F352" s="503"/>
      <c r="G352" s="503"/>
      <c r="H352" s="503"/>
    </row>
    <row r="353" spans="5:8">
      <c r="E353" s="501"/>
      <c r="F353" s="503"/>
      <c r="G353" s="503"/>
      <c r="H353" s="503"/>
    </row>
    <row r="354" spans="5:8">
      <c r="E354" s="501"/>
      <c r="F354" s="503"/>
      <c r="G354" s="503"/>
      <c r="H354" s="503"/>
    </row>
    <row r="355" spans="5:8">
      <c r="E355" s="501"/>
      <c r="F355" s="503"/>
      <c r="G355" s="503"/>
      <c r="H355" s="503"/>
    </row>
    <row r="356" spans="5:8">
      <c r="E356" s="501"/>
      <c r="F356" s="503"/>
      <c r="G356" s="503"/>
      <c r="H356" s="503"/>
    </row>
    <row r="357" spans="5:8">
      <c r="E357" s="501"/>
      <c r="F357" s="503"/>
      <c r="G357" s="503"/>
      <c r="H357" s="503"/>
    </row>
    <row r="358" spans="5:8">
      <c r="E358" s="501"/>
      <c r="F358" s="503"/>
      <c r="G358" s="503"/>
      <c r="H358" s="503"/>
    </row>
    <row r="359" spans="5:8">
      <c r="E359" s="501"/>
      <c r="F359" s="503"/>
      <c r="G359" s="503"/>
      <c r="H359" s="503"/>
    </row>
    <row r="360" spans="5:8">
      <c r="E360" s="501"/>
      <c r="F360" s="503"/>
      <c r="G360" s="503"/>
      <c r="H360" s="503"/>
    </row>
    <row r="361" spans="5:8">
      <c r="E361" s="501"/>
      <c r="F361" s="503"/>
      <c r="G361" s="503"/>
      <c r="H361" s="503"/>
    </row>
    <row r="362" spans="5:8">
      <c r="E362" s="501"/>
      <c r="F362" s="503"/>
      <c r="G362" s="503"/>
      <c r="H362" s="503"/>
    </row>
    <row r="363" spans="5:8">
      <c r="E363" s="501"/>
      <c r="F363" s="503"/>
      <c r="G363" s="503"/>
      <c r="H363" s="503"/>
    </row>
    <row r="364" spans="5:8">
      <c r="E364" s="501"/>
      <c r="F364" s="503"/>
      <c r="G364" s="503"/>
      <c r="H364" s="503"/>
    </row>
    <row r="365" spans="5:8">
      <c r="E365" s="501"/>
      <c r="F365" s="503"/>
      <c r="G365" s="503"/>
      <c r="H365" s="503"/>
    </row>
    <row r="366" spans="5:8">
      <c r="E366" s="501"/>
      <c r="F366" s="503"/>
      <c r="G366" s="503"/>
      <c r="H366" s="503"/>
    </row>
    <row r="367" spans="5:8">
      <c r="E367" s="501"/>
      <c r="F367" s="503"/>
      <c r="G367" s="503"/>
      <c r="H367" s="503"/>
    </row>
    <row r="368" spans="5:8">
      <c r="E368" s="501"/>
      <c r="F368" s="503"/>
      <c r="G368" s="503"/>
      <c r="H368" s="503"/>
    </row>
    <row r="369" spans="5:8">
      <c r="E369" s="501"/>
      <c r="F369" s="503"/>
      <c r="G369" s="503"/>
      <c r="H369" s="503"/>
    </row>
    <row r="370" spans="5:8">
      <c r="E370" s="501"/>
      <c r="F370" s="503"/>
      <c r="G370" s="503"/>
      <c r="H370" s="503"/>
    </row>
    <row r="371" spans="5:8">
      <c r="E371" s="501"/>
      <c r="F371" s="503"/>
      <c r="G371" s="503"/>
      <c r="H371" s="503"/>
    </row>
    <row r="372" spans="5:8">
      <c r="E372" s="501"/>
      <c r="F372" s="503"/>
      <c r="G372" s="503"/>
      <c r="H372" s="503"/>
    </row>
    <row r="373" spans="5:8">
      <c r="E373" s="501"/>
      <c r="F373" s="503"/>
      <c r="G373" s="503"/>
      <c r="H373" s="503"/>
    </row>
    <row r="374" spans="5:8">
      <c r="E374" s="501"/>
      <c r="F374" s="503"/>
      <c r="G374" s="503"/>
      <c r="H374" s="503"/>
    </row>
    <row r="375" spans="5:8">
      <c r="E375" s="501"/>
      <c r="F375" s="503"/>
      <c r="G375" s="503"/>
      <c r="H375" s="503"/>
    </row>
    <row r="376" spans="5:8">
      <c r="E376" s="501"/>
      <c r="F376" s="503"/>
      <c r="G376" s="503"/>
      <c r="H376" s="503"/>
    </row>
    <row r="377" spans="5:8">
      <c r="E377" s="501"/>
      <c r="F377" s="503"/>
      <c r="G377" s="503"/>
      <c r="H377" s="503"/>
    </row>
    <row r="378" spans="5:8">
      <c r="E378" s="501"/>
      <c r="F378" s="503"/>
      <c r="G378" s="503"/>
      <c r="H378" s="503"/>
    </row>
    <row r="379" spans="5:8">
      <c r="E379" s="501"/>
      <c r="F379" s="503"/>
      <c r="G379" s="503"/>
      <c r="H379" s="503"/>
    </row>
    <row r="380" spans="5:8">
      <c r="E380" s="501"/>
      <c r="F380" s="503"/>
      <c r="G380" s="503"/>
      <c r="H380" s="503"/>
    </row>
    <row r="381" spans="5:8">
      <c r="E381" s="501"/>
      <c r="F381" s="503"/>
      <c r="G381" s="503"/>
      <c r="H381" s="503"/>
    </row>
    <row r="382" spans="5:8">
      <c r="E382" s="501"/>
      <c r="F382" s="503"/>
      <c r="G382" s="503"/>
      <c r="H382" s="503"/>
    </row>
    <row r="383" spans="5:8">
      <c r="E383" s="501"/>
      <c r="F383" s="503"/>
      <c r="G383" s="503"/>
      <c r="H383" s="503"/>
    </row>
    <row r="384" spans="5:8">
      <c r="E384" s="501"/>
      <c r="F384" s="503"/>
      <c r="G384" s="503"/>
      <c r="H384" s="503"/>
    </row>
    <row r="385" spans="5:8">
      <c r="E385" s="501"/>
      <c r="F385" s="503"/>
      <c r="G385" s="503"/>
      <c r="H385" s="503"/>
    </row>
    <row r="386" spans="5:8">
      <c r="E386" s="501"/>
      <c r="F386" s="503"/>
      <c r="G386" s="503"/>
      <c r="H386" s="503"/>
    </row>
    <row r="387" spans="5:8">
      <c r="E387" s="501"/>
      <c r="F387" s="503"/>
      <c r="G387" s="503"/>
      <c r="H387" s="503"/>
    </row>
    <row r="388" spans="5:8">
      <c r="E388" s="501"/>
      <c r="F388" s="503"/>
      <c r="G388" s="503"/>
      <c r="H388" s="503"/>
    </row>
    <row r="389" spans="5:8">
      <c r="E389" s="501"/>
      <c r="F389" s="503"/>
      <c r="G389" s="503"/>
      <c r="H389" s="503"/>
    </row>
    <row r="390" spans="5:8">
      <c r="E390" s="501"/>
      <c r="F390" s="503"/>
      <c r="G390" s="503"/>
      <c r="H390" s="503"/>
    </row>
    <row r="391" spans="5:8">
      <c r="E391" s="501"/>
      <c r="F391" s="503"/>
      <c r="G391" s="503"/>
      <c r="H391" s="503"/>
    </row>
    <row r="392" spans="5:8">
      <c r="E392" s="501"/>
      <c r="F392" s="503"/>
      <c r="G392" s="503"/>
      <c r="H392" s="503"/>
    </row>
    <row r="393" spans="5:8">
      <c r="E393" s="501"/>
      <c r="F393" s="503"/>
      <c r="G393" s="503"/>
      <c r="H393" s="503"/>
    </row>
    <row r="394" spans="5:8">
      <c r="E394" s="501"/>
      <c r="F394" s="503"/>
      <c r="G394" s="503"/>
      <c r="H394" s="503"/>
    </row>
    <row r="395" spans="5:8">
      <c r="E395" s="501"/>
      <c r="F395" s="503"/>
      <c r="G395" s="503"/>
      <c r="H395" s="503"/>
    </row>
    <row r="396" spans="5:8">
      <c r="E396" s="501"/>
      <c r="F396" s="503"/>
      <c r="G396" s="503"/>
      <c r="H396" s="503"/>
    </row>
    <row r="397" spans="5:8">
      <c r="E397" s="501"/>
      <c r="F397" s="503"/>
      <c r="G397" s="503"/>
      <c r="H397" s="503"/>
    </row>
    <row r="398" spans="5:8">
      <c r="E398" s="501"/>
      <c r="F398" s="503"/>
      <c r="G398" s="503"/>
      <c r="H398" s="503"/>
    </row>
    <row r="399" spans="5:8">
      <c r="E399" s="501"/>
      <c r="F399" s="503"/>
      <c r="G399" s="503"/>
      <c r="H399" s="503"/>
    </row>
    <row r="400" spans="5:8">
      <c r="E400" s="501"/>
      <c r="F400" s="503"/>
      <c r="G400" s="503"/>
      <c r="H400" s="503"/>
    </row>
    <row r="401" spans="5:8">
      <c r="E401" s="501"/>
      <c r="F401" s="503"/>
      <c r="G401" s="503"/>
      <c r="H401" s="503"/>
    </row>
    <row r="402" spans="5:8">
      <c r="E402" s="501"/>
      <c r="F402" s="503"/>
      <c r="G402" s="503"/>
      <c r="H402" s="503"/>
    </row>
    <row r="403" spans="5:8">
      <c r="E403" s="501"/>
      <c r="F403" s="503"/>
      <c r="G403" s="503"/>
      <c r="H403" s="503"/>
    </row>
    <row r="404" spans="5:8">
      <c r="E404" s="501"/>
      <c r="F404" s="503"/>
      <c r="G404" s="503"/>
      <c r="H404" s="503"/>
    </row>
    <row r="405" spans="5:8">
      <c r="E405" s="501"/>
      <c r="F405" s="503"/>
      <c r="G405" s="503"/>
      <c r="H405" s="503"/>
    </row>
    <row r="406" spans="5:8">
      <c r="E406" s="501"/>
      <c r="F406" s="503"/>
      <c r="G406" s="503"/>
      <c r="H406" s="503"/>
    </row>
    <row r="407" spans="5:8">
      <c r="E407" s="501"/>
      <c r="F407" s="503"/>
      <c r="G407" s="503"/>
      <c r="H407" s="503"/>
    </row>
    <row r="408" spans="5:8">
      <c r="E408" s="501"/>
      <c r="F408" s="503"/>
      <c r="G408" s="503"/>
      <c r="H408" s="503"/>
    </row>
    <row r="409" spans="5:8">
      <c r="E409" s="501"/>
      <c r="F409" s="503"/>
      <c r="G409" s="503"/>
      <c r="H409" s="503"/>
    </row>
    <row r="410" spans="5:8">
      <c r="E410" s="501"/>
      <c r="F410" s="503"/>
      <c r="G410" s="503"/>
      <c r="H410" s="503"/>
    </row>
    <row r="411" spans="5:8">
      <c r="E411" s="501"/>
      <c r="F411" s="503"/>
      <c r="G411" s="503"/>
      <c r="H411" s="503"/>
    </row>
    <row r="412" spans="5:8">
      <c r="E412" s="501"/>
      <c r="F412" s="503"/>
      <c r="G412" s="503"/>
      <c r="H412" s="503"/>
    </row>
    <row r="413" spans="5:8">
      <c r="E413" s="501"/>
      <c r="F413" s="503"/>
      <c r="G413" s="503"/>
      <c r="H413" s="503"/>
    </row>
    <row r="414" spans="5:8">
      <c r="E414" s="501"/>
      <c r="F414" s="503"/>
      <c r="G414" s="503"/>
      <c r="H414" s="503"/>
    </row>
    <row r="415" spans="5:8">
      <c r="E415" s="501"/>
      <c r="F415" s="503"/>
      <c r="G415" s="503"/>
      <c r="H415" s="503"/>
    </row>
    <row r="416" spans="5:8">
      <c r="E416" s="501"/>
      <c r="F416" s="503"/>
      <c r="G416" s="503"/>
      <c r="H416" s="503"/>
    </row>
    <row r="417" spans="5:8">
      <c r="E417" s="501"/>
      <c r="F417" s="503"/>
      <c r="G417" s="503"/>
      <c r="H417" s="503"/>
    </row>
    <row r="418" spans="5:8">
      <c r="E418" s="501"/>
      <c r="F418" s="503"/>
      <c r="G418" s="503"/>
      <c r="H418" s="503"/>
    </row>
    <row r="419" spans="5:8">
      <c r="E419" s="501"/>
      <c r="F419" s="503"/>
      <c r="G419" s="503"/>
      <c r="H419" s="503"/>
    </row>
    <row r="420" spans="5:8">
      <c r="E420" s="501"/>
      <c r="F420" s="503"/>
      <c r="G420" s="503"/>
      <c r="H420" s="503"/>
    </row>
    <row r="421" spans="5:8">
      <c r="E421" s="501"/>
      <c r="F421" s="503"/>
      <c r="G421" s="503"/>
      <c r="H421" s="503"/>
    </row>
    <row r="422" spans="5:8">
      <c r="E422" s="501"/>
      <c r="F422" s="503"/>
      <c r="G422" s="503"/>
      <c r="H422" s="503"/>
    </row>
    <row r="423" spans="5:8">
      <c r="E423" s="501"/>
      <c r="F423" s="503"/>
      <c r="G423" s="503"/>
      <c r="H423" s="503"/>
    </row>
    <row r="424" spans="5:8">
      <c r="E424" s="501"/>
      <c r="F424" s="503"/>
      <c r="G424" s="503"/>
      <c r="H424" s="503"/>
    </row>
    <row r="425" spans="5:8">
      <c r="E425" s="501"/>
      <c r="F425" s="503"/>
      <c r="G425" s="503"/>
      <c r="H425" s="503"/>
    </row>
    <row r="426" spans="5:8">
      <c r="E426" s="501"/>
      <c r="F426" s="503"/>
      <c r="G426" s="503"/>
      <c r="H426" s="503"/>
    </row>
    <row r="427" spans="5:8">
      <c r="E427" s="501"/>
      <c r="F427" s="503"/>
      <c r="G427" s="503"/>
      <c r="H427" s="503"/>
    </row>
    <row r="428" spans="5:8">
      <c r="E428" s="501"/>
      <c r="F428" s="503"/>
      <c r="G428" s="503"/>
      <c r="H428" s="503"/>
    </row>
    <row r="429" spans="5:8">
      <c r="E429" s="501"/>
      <c r="F429" s="503"/>
      <c r="G429" s="503"/>
      <c r="H429" s="503"/>
    </row>
    <row r="430" spans="5:8">
      <c r="E430" s="501"/>
      <c r="F430" s="503"/>
      <c r="G430" s="503"/>
      <c r="H430" s="503"/>
    </row>
    <row r="431" spans="5:8">
      <c r="E431" s="501"/>
      <c r="F431" s="503"/>
      <c r="G431" s="503"/>
      <c r="H431" s="503"/>
    </row>
    <row r="432" spans="5:8">
      <c r="E432" s="501"/>
      <c r="F432" s="503"/>
      <c r="G432" s="503"/>
      <c r="H432" s="503"/>
    </row>
    <row r="433" spans="5:8">
      <c r="E433" s="501"/>
      <c r="F433" s="503"/>
      <c r="G433" s="503"/>
      <c r="H433" s="503"/>
    </row>
    <row r="434" spans="5:8">
      <c r="E434" s="501"/>
      <c r="F434" s="503"/>
      <c r="G434" s="503"/>
      <c r="H434" s="503"/>
    </row>
    <row r="435" spans="5:8">
      <c r="E435" s="501"/>
      <c r="F435" s="503"/>
      <c r="G435" s="503"/>
      <c r="H435" s="503"/>
    </row>
    <row r="436" spans="5:8">
      <c r="E436" s="501"/>
      <c r="F436" s="503"/>
      <c r="G436" s="503"/>
      <c r="H436" s="503"/>
    </row>
    <row r="437" spans="5:8">
      <c r="E437" s="501"/>
      <c r="F437" s="503"/>
      <c r="G437" s="503"/>
      <c r="H437" s="503"/>
    </row>
    <row r="438" spans="5:8">
      <c r="E438" s="501"/>
      <c r="F438" s="503"/>
      <c r="G438" s="503"/>
      <c r="H438" s="503"/>
    </row>
    <row r="439" spans="5:8">
      <c r="E439" s="501"/>
      <c r="F439" s="503"/>
      <c r="G439" s="503"/>
      <c r="H439" s="503"/>
    </row>
    <row r="440" spans="5:8">
      <c r="E440" s="501"/>
      <c r="F440" s="503"/>
      <c r="G440" s="503"/>
      <c r="H440" s="503"/>
    </row>
    <row r="441" spans="5:8">
      <c r="E441" s="501"/>
      <c r="F441" s="503"/>
      <c r="G441" s="503"/>
      <c r="H441" s="503"/>
    </row>
    <row r="442" spans="5:8">
      <c r="E442" s="501"/>
      <c r="F442" s="503"/>
      <c r="G442" s="503"/>
      <c r="H442" s="503"/>
    </row>
    <row r="443" spans="5:8">
      <c r="E443" s="501"/>
      <c r="F443" s="503"/>
      <c r="G443" s="503"/>
      <c r="H443" s="503"/>
    </row>
    <row r="444" spans="5:8">
      <c r="E444" s="501"/>
      <c r="F444" s="503"/>
      <c r="G444" s="503"/>
      <c r="H444" s="503"/>
    </row>
    <row r="445" spans="5:8">
      <c r="E445" s="501"/>
      <c r="F445" s="503"/>
      <c r="G445" s="503"/>
      <c r="H445" s="503"/>
    </row>
    <row r="446" spans="5:8">
      <c r="E446" s="501"/>
      <c r="F446" s="503"/>
      <c r="G446" s="503"/>
      <c r="H446" s="503"/>
    </row>
    <row r="447" spans="5:8">
      <c r="E447" s="501"/>
      <c r="F447" s="503"/>
      <c r="G447" s="503"/>
      <c r="H447" s="503"/>
    </row>
    <row r="448" spans="5:8">
      <c r="E448" s="501"/>
      <c r="F448" s="503"/>
      <c r="G448" s="503"/>
      <c r="H448" s="503"/>
    </row>
    <row r="449" spans="5:8">
      <c r="E449" s="501"/>
      <c r="F449" s="503"/>
      <c r="G449" s="503"/>
      <c r="H449" s="503"/>
    </row>
    <row r="450" spans="5:8">
      <c r="E450" s="501"/>
      <c r="F450" s="503"/>
      <c r="G450" s="503"/>
      <c r="H450" s="503"/>
    </row>
    <row r="451" spans="5:8">
      <c r="E451" s="501"/>
      <c r="F451" s="503"/>
      <c r="G451" s="503"/>
      <c r="H451" s="503"/>
    </row>
    <row r="452" spans="5:8">
      <c r="E452" s="501"/>
      <c r="F452" s="503"/>
      <c r="G452" s="503"/>
      <c r="H452" s="503"/>
    </row>
    <row r="453" spans="5:8">
      <c r="E453" s="501"/>
      <c r="F453" s="503"/>
      <c r="G453" s="503"/>
      <c r="H453" s="503"/>
    </row>
    <row r="454" spans="5:8">
      <c r="E454" s="501"/>
      <c r="F454" s="503"/>
      <c r="G454" s="503"/>
      <c r="H454" s="503"/>
    </row>
    <row r="455" spans="5:8">
      <c r="E455" s="501"/>
      <c r="F455" s="503"/>
      <c r="G455" s="503"/>
      <c r="H455" s="503"/>
    </row>
    <row r="456" spans="5:8">
      <c r="E456" s="501"/>
      <c r="F456" s="503"/>
      <c r="G456" s="503"/>
      <c r="H456" s="503"/>
    </row>
    <row r="457" spans="5:8">
      <c r="E457" s="501"/>
      <c r="F457" s="503"/>
      <c r="G457" s="503"/>
      <c r="H457" s="503"/>
    </row>
    <row r="458" spans="5:8">
      <c r="E458" s="501"/>
      <c r="F458" s="503"/>
      <c r="G458" s="503"/>
      <c r="H458" s="503"/>
    </row>
    <row r="459" spans="5:8">
      <c r="E459" s="501"/>
      <c r="F459" s="503"/>
      <c r="G459" s="503"/>
      <c r="H459" s="503"/>
    </row>
    <row r="460" spans="5:8">
      <c r="E460" s="501"/>
      <c r="F460" s="503"/>
      <c r="G460" s="503"/>
      <c r="H460" s="503"/>
    </row>
    <row r="461" spans="5:8">
      <c r="E461" s="501"/>
      <c r="F461" s="503"/>
      <c r="G461" s="503"/>
      <c r="H461" s="503"/>
    </row>
    <row r="462" spans="5:8">
      <c r="E462" s="501"/>
      <c r="F462" s="503"/>
      <c r="G462" s="503"/>
      <c r="H462" s="503"/>
    </row>
    <row r="463" spans="5:8">
      <c r="E463" s="501"/>
      <c r="F463" s="503"/>
      <c r="G463" s="503"/>
      <c r="H463" s="503"/>
    </row>
    <row r="464" spans="5:8">
      <c r="E464" s="501"/>
      <c r="F464" s="503"/>
      <c r="G464" s="503"/>
      <c r="H464" s="503"/>
    </row>
    <row r="465" spans="5:8">
      <c r="E465" s="501"/>
      <c r="F465" s="503"/>
      <c r="G465" s="503"/>
      <c r="H465" s="503"/>
    </row>
    <row r="466" spans="5:8">
      <c r="E466" s="501"/>
      <c r="F466" s="503"/>
      <c r="G466" s="503"/>
      <c r="H466" s="503"/>
    </row>
    <row r="467" spans="5:8">
      <c r="E467" s="501"/>
      <c r="F467" s="503"/>
      <c r="G467" s="503"/>
      <c r="H467" s="503"/>
    </row>
    <row r="468" spans="5:8">
      <c r="E468" s="501"/>
      <c r="F468" s="503"/>
      <c r="G468" s="503"/>
      <c r="H468" s="503"/>
    </row>
    <row r="469" spans="5:8">
      <c r="E469" s="501"/>
      <c r="F469" s="503"/>
      <c r="G469" s="503"/>
      <c r="H469" s="503"/>
    </row>
    <row r="470" spans="5:8">
      <c r="E470" s="501"/>
      <c r="F470" s="503"/>
      <c r="G470" s="503"/>
      <c r="H470" s="503"/>
    </row>
    <row r="471" spans="5:8">
      <c r="E471" s="501"/>
      <c r="F471" s="503"/>
      <c r="G471" s="503"/>
      <c r="H471" s="503"/>
    </row>
    <row r="472" spans="5:8">
      <c r="E472" s="501"/>
      <c r="F472" s="503"/>
      <c r="G472" s="503"/>
      <c r="H472" s="503"/>
    </row>
    <row r="473" spans="5:8">
      <c r="E473" s="501"/>
      <c r="F473" s="503"/>
      <c r="G473" s="503"/>
      <c r="H473" s="503"/>
    </row>
    <row r="474" spans="5:8">
      <c r="E474" s="501"/>
      <c r="F474" s="503"/>
      <c r="G474" s="503"/>
      <c r="H474" s="503"/>
    </row>
    <row r="475" spans="5:8">
      <c r="E475" s="501"/>
      <c r="F475" s="503"/>
      <c r="G475" s="503"/>
      <c r="H475" s="503"/>
    </row>
    <row r="476" spans="5:8">
      <c r="E476" s="501"/>
      <c r="F476" s="503"/>
      <c r="G476" s="503"/>
      <c r="H476" s="503"/>
    </row>
    <row r="477" spans="5:8">
      <c r="E477" s="501"/>
      <c r="F477" s="503"/>
      <c r="G477" s="503"/>
      <c r="H477" s="503"/>
    </row>
    <row r="478" spans="5:8">
      <c r="E478" s="501"/>
      <c r="F478" s="503"/>
      <c r="G478" s="503"/>
      <c r="H478" s="503"/>
    </row>
    <row r="479" spans="5:8">
      <c r="E479" s="501"/>
      <c r="F479" s="503"/>
      <c r="G479" s="503"/>
      <c r="H479" s="503"/>
    </row>
    <row r="480" spans="5:8">
      <c r="E480" s="501"/>
      <c r="F480" s="503"/>
      <c r="G480" s="503"/>
      <c r="H480" s="503"/>
    </row>
    <row r="481" spans="5:8">
      <c r="E481" s="501"/>
      <c r="F481" s="503"/>
      <c r="G481" s="503"/>
      <c r="H481" s="503"/>
    </row>
    <row r="482" spans="5:8">
      <c r="E482" s="501"/>
      <c r="F482" s="503"/>
      <c r="G482" s="503"/>
      <c r="H482" s="503"/>
    </row>
    <row r="483" spans="5:8">
      <c r="E483" s="501"/>
      <c r="F483" s="503"/>
      <c r="G483" s="503"/>
      <c r="H483" s="503"/>
    </row>
    <row r="484" spans="5:8">
      <c r="E484" s="501"/>
      <c r="F484" s="503"/>
      <c r="G484" s="503"/>
      <c r="H484" s="503"/>
    </row>
    <row r="485" spans="5:8">
      <c r="E485" s="501"/>
      <c r="F485" s="503"/>
      <c r="G485" s="503"/>
      <c r="H485" s="503"/>
    </row>
    <row r="486" spans="5:8">
      <c r="E486" s="501"/>
      <c r="F486" s="503"/>
      <c r="G486" s="503"/>
      <c r="H486" s="503"/>
    </row>
    <row r="487" spans="5:8">
      <c r="E487" s="501"/>
      <c r="F487" s="503"/>
      <c r="G487" s="503"/>
      <c r="H487" s="503"/>
    </row>
    <row r="488" spans="5:8">
      <c r="E488" s="501"/>
      <c r="F488" s="503"/>
      <c r="G488" s="503"/>
      <c r="H488" s="503"/>
    </row>
    <row r="489" spans="5:8">
      <c r="E489" s="501"/>
      <c r="F489" s="503"/>
      <c r="G489" s="503"/>
      <c r="H489" s="503"/>
    </row>
    <row r="490" spans="5:8">
      <c r="E490" s="501"/>
      <c r="F490" s="503"/>
      <c r="G490" s="503"/>
      <c r="H490" s="503"/>
    </row>
    <row r="491" spans="5:8">
      <c r="E491" s="501"/>
      <c r="F491" s="503"/>
      <c r="G491" s="503"/>
      <c r="H491" s="503"/>
    </row>
    <row r="492" spans="5:8">
      <c r="E492" s="501"/>
      <c r="F492" s="503"/>
      <c r="G492" s="503"/>
      <c r="H492" s="503"/>
    </row>
    <row r="493" spans="5:8">
      <c r="E493" s="501"/>
      <c r="F493" s="503"/>
      <c r="G493" s="503"/>
      <c r="H493" s="503"/>
    </row>
    <row r="494" spans="5:8">
      <c r="E494" s="501"/>
      <c r="F494" s="503"/>
      <c r="G494" s="503"/>
      <c r="H494" s="503"/>
    </row>
    <row r="495" spans="5:8">
      <c r="E495" s="501"/>
      <c r="F495" s="503"/>
      <c r="G495" s="503"/>
      <c r="H495" s="503"/>
    </row>
    <row r="496" spans="5:8">
      <c r="E496" s="501"/>
      <c r="F496" s="503"/>
      <c r="G496" s="503"/>
      <c r="H496" s="503"/>
    </row>
    <row r="497" spans="5:8">
      <c r="E497" s="501"/>
      <c r="F497" s="503"/>
      <c r="G497" s="503"/>
      <c r="H497" s="503"/>
    </row>
    <row r="498" spans="5:8">
      <c r="E498" s="501"/>
      <c r="F498" s="503"/>
      <c r="G498" s="503"/>
      <c r="H498" s="503"/>
    </row>
    <row r="499" spans="5:8">
      <c r="E499" s="501"/>
      <c r="F499" s="503"/>
      <c r="G499" s="503"/>
      <c r="H499" s="503"/>
    </row>
    <row r="500" spans="5:8">
      <c r="E500" s="501"/>
      <c r="F500" s="503"/>
      <c r="G500" s="503"/>
      <c r="H500" s="503"/>
    </row>
    <row r="501" spans="5:8">
      <c r="E501" s="501"/>
      <c r="F501" s="503"/>
      <c r="G501" s="503"/>
      <c r="H501" s="503"/>
    </row>
    <row r="502" spans="5:8">
      <c r="E502" s="501"/>
      <c r="F502" s="503"/>
      <c r="G502" s="503"/>
      <c r="H502" s="503"/>
    </row>
    <row r="503" spans="5:8">
      <c r="E503" s="501"/>
      <c r="F503" s="503"/>
      <c r="G503" s="503"/>
      <c r="H503" s="503"/>
    </row>
    <row r="504" spans="5:8">
      <c r="E504" s="501"/>
      <c r="F504" s="503"/>
      <c r="G504" s="503"/>
      <c r="H504" s="503"/>
    </row>
    <row r="505" spans="5:8">
      <c r="E505" s="501"/>
      <c r="F505" s="503"/>
      <c r="G505" s="503"/>
      <c r="H505" s="503"/>
    </row>
    <row r="506" spans="5:8">
      <c r="E506" s="501"/>
      <c r="F506" s="503"/>
      <c r="G506" s="503"/>
      <c r="H506" s="503"/>
    </row>
    <row r="507" spans="5:8">
      <c r="E507" s="501"/>
      <c r="F507" s="503"/>
      <c r="G507" s="503"/>
      <c r="H507" s="503"/>
    </row>
    <row r="508" spans="5:8">
      <c r="E508" s="501"/>
      <c r="F508" s="503"/>
      <c r="G508" s="503"/>
      <c r="H508" s="503"/>
    </row>
    <row r="509" spans="5:8">
      <c r="E509" s="501"/>
      <c r="F509" s="503"/>
      <c r="G509" s="503"/>
      <c r="H509" s="503"/>
    </row>
    <row r="510" spans="5:8">
      <c r="E510" s="501"/>
      <c r="F510" s="503"/>
      <c r="G510" s="503"/>
      <c r="H510" s="503"/>
    </row>
    <row r="511" spans="5:8">
      <c r="E511" s="501"/>
      <c r="F511" s="503"/>
      <c r="G511" s="503"/>
      <c r="H511" s="503"/>
    </row>
    <row r="512" spans="5:8">
      <c r="E512" s="501"/>
      <c r="F512" s="503"/>
      <c r="G512" s="503"/>
      <c r="H512" s="503"/>
    </row>
    <row r="513" spans="5:8">
      <c r="E513" s="501"/>
      <c r="F513" s="503"/>
      <c r="G513" s="503"/>
      <c r="H513" s="503"/>
    </row>
    <row r="514" spans="5:8">
      <c r="E514" s="501"/>
      <c r="F514" s="503"/>
      <c r="G514" s="503"/>
      <c r="H514" s="503"/>
    </row>
    <row r="515" spans="5:8">
      <c r="E515" s="501"/>
      <c r="F515" s="503"/>
      <c r="G515" s="503"/>
      <c r="H515" s="503"/>
    </row>
    <row r="516" spans="5:8">
      <c r="E516" s="501"/>
      <c r="F516" s="503"/>
      <c r="G516" s="503"/>
      <c r="H516" s="503"/>
    </row>
    <row r="517" spans="5:8">
      <c r="E517" s="501"/>
      <c r="F517" s="503"/>
      <c r="G517" s="503"/>
      <c r="H517" s="503"/>
    </row>
    <row r="518" spans="5:8">
      <c r="E518" s="501"/>
      <c r="F518" s="503"/>
      <c r="G518" s="503"/>
      <c r="H518" s="503"/>
    </row>
    <row r="519" spans="5:8">
      <c r="E519" s="501"/>
      <c r="F519" s="503"/>
      <c r="G519" s="503"/>
      <c r="H519" s="503"/>
    </row>
    <row r="520" spans="5:8">
      <c r="E520" s="501"/>
      <c r="F520" s="503"/>
      <c r="G520" s="503"/>
      <c r="H520" s="503"/>
    </row>
    <row r="521" spans="5:8">
      <c r="E521" s="501"/>
      <c r="F521" s="503"/>
      <c r="G521" s="503"/>
      <c r="H521" s="503"/>
    </row>
    <row r="522" spans="5:8">
      <c r="E522" s="501"/>
      <c r="F522" s="503"/>
      <c r="G522" s="503"/>
      <c r="H522" s="503"/>
    </row>
    <row r="523" spans="5:8">
      <c r="E523" s="501"/>
      <c r="F523" s="503"/>
      <c r="G523" s="503"/>
      <c r="H523" s="503"/>
    </row>
    <row r="524" spans="5:8">
      <c r="E524" s="501"/>
      <c r="F524" s="503"/>
      <c r="G524" s="503"/>
      <c r="H524" s="503"/>
    </row>
    <row r="525" spans="5:8">
      <c r="E525" s="501"/>
      <c r="F525" s="503"/>
      <c r="G525" s="503"/>
      <c r="H525" s="503"/>
    </row>
    <row r="526" spans="5:8">
      <c r="E526" s="501"/>
      <c r="F526" s="503"/>
      <c r="G526" s="503"/>
      <c r="H526" s="503"/>
    </row>
    <row r="527" spans="5:8">
      <c r="E527" s="501"/>
      <c r="F527" s="503"/>
      <c r="G527" s="503"/>
      <c r="H527" s="503"/>
    </row>
    <row r="528" spans="5:8">
      <c r="E528" s="501"/>
      <c r="F528" s="503"/>
      <c r="G528" s="503"/>
      <c r="H528" s="503"/>
    </row>
    <row r="529" spans="5:8">
      <c r="E529" s="501"/>
      <c r="F529" s="503"/>
      <c r="G529" s="503"/>
      <c r="H529" s="503"/>
    </row>
    <row r="530" spans="5:8">
      <c r="E530" s="501"/>
      <c r="F530" s="503"/>
      <c r="G530" s="503"/>
      <c r="H530" s="503"/>
    </row>
    <row r="531" spans="5:8">
      <c r="E531" s="501"/>
      <c r="F531" s="503"/>
      <c r="G531" s="503"/>
      <c r="H531" s="503"/>
    </row>
    <row r="532" spans="5:8">
      <c r="E532" s="501"/>
      <c r="F532" s="503"/>
      <c r="G532" s="503"/>
      <c r="H532" s="503"/>
    </row>
    <row r="533" spans="5:8">
      <c r="E533" s="501"/>
      <c r="F533" s="503"/>
      <c r="G533" s="503"/>
      <c r="H533" s="503"/>
    </row>
    <row r="534" spans="5:8">
      <c r="E534" s="501"/>
      <c r="F534" s="503"/>
      <c r="G534" s="503"/>
      <c r="H534" s="503"/>
    </row>
    <row r="535" spans="5:8">
      <c r="E535" s="501"/>
      <c r="F535" s="503"/>
      <c r="G535" s="503"/>
      <c r="H535" s="503"/>
    </row>
    <row r="536" spans="5:8">
      <c r="E536" s="501"/>
      <c r="F536" s="503"/>
      <c r="G536" s="503"/>
      <c r="H536" s="503"/>
    </row>
    <row r="537" spans="5:8">
      <c r="E537" s="501"/>
      <c r="F537" s="503"/>
      <c r="G537" s="503"/>
      <c r="H537" s="503"/>
    </row>
    <row r="538" spans="5:8">
      <c r="E538" s="501"/>
      <c r="F538" s="503"/>
      <c r="G538" s="503"/>
      <c r="H538" s="503"/>
    </row>
    <row r="539" spans="5:8">
      <c r="E539" s="501"/>
      <c r="F539" s="503"/>
      <c r="G539" s="503"/>
      <c r="H539" s="503"/>
    </row>
    <row r="540" spans="5:8">
      <c r="E540" s="501"/>
      <c r="F540" s="503"/>
      <c r="G540" s="503"/>
      <c r="H540" s="503"/>
    </row>
    <row r="541" spans="5:8">
      <c r="E541" s="501"/>
      <c r="F541" s="503"/>
      <c r="G541" s="503"/>
      <c r="H541" s="503"/>
    </row>
    <row r="542" spans="5:8">
      <c r="E542" s="501"/>
      <c r="F542" s="503"/>
      <c r="G542" s="503"/>
      <c r="H542" s="503"/>
    </row>
    <row r="543" spans="5:8">
      <c r="E543" s="501"/>
      <c r="F543" s="503"/>
      <c r="G543" s="503"/>
      <c r="H543" s="503"/>
    </row>
    <row r="544" spans="5:8">
      <c r="E544" s="501"/>
      <c r="F544" s="503"/>
      <c r="G544" s="503"/>
      <c r="H544" s="503"/>
    </row>
    <row r="545" spans="5:8">
      <c r="E545" s="501"/>
      <c r="F545" s="503"/>
      <c r="G545" s="503"/>
      <c r="H545" s="503"/>
    </row>
    <row r="546" spans="5:8">
      <c r="E546" s="501"/>
      <c r="F546" s="503"/>
      <c r="G546" s="503"/>
      <c r="H546" s="503"/>
    </row>
    <row r="547" spans="5:8">
      <c r="E547" s="501"/>
      <c r="F547" s="503"/>
      <c r="G547" s="503"/>
      <c r="H547" s="503"/>
    </row>
    <row r="548" spans="5:8">
      <c r="E548" s="501"/>
      <c r="F548" s="503"/>
      <c r="G548" s="503"/>
      <c r="H548" s="503"/>
    </row>
    <row r="549" spans="5:8">
      <c r="E549" s="501"/>
      <c r="F549" s="503"/>
      <c r="G549" s="503"/>
      <c r="H549" s="503"/>
    </row>
    <row r="550" spans="5:8">
      <c r="E550" s="501"/>
      <c r="F550" s="503"/>
      <c r="G550" s="503"/>
      <c r="H550" s="503"/>
    </row>
    <row r="551" spans="5:8">
      <c r="E551" s="501"/>
      <c r="F551" s="503"/>
      <c r="G551" s="503"/>
      <c r="H551" s="503"/>
    </row>
    <row r="552" spans="5:8">
      <c r="E552" s="501"/>
      <c r="F552" s="503"/>
      <c r="G552" s="503"/>
      <c r="H552" s="503"/>
    </row>
    <row r="553" spans="5:8">
      <c r="E553" s="501"/>
      <c r="F553" s="503"/>
      <c r="G553" s="503"/>
      <c r="H553" s="503"/>
    </row>
    <row r="554" spans="5:8">
      <c r="E554" s="501"/>
      <c r="F554" s="503"/>
      <c r="G554" s="503"/>
      <c r="H554" s="503"/>
    </row>
    <row r="555" spans="5:8">
      <c r="E555" s="501"/>
      <c r="F555" s="503"/>
      <c r="G555" s="503"/>
      <c r="H555" s="503"/>
    </row>
    <row r="556" spans="5:8">
      <c r="E556" s="501"/>
      <c r="F556" s="503"/>
      <c r="G556" s="503"/>
      <c r="H556" s="503"/>
    </row>
    <row r="557" spans="5:8">
      <c r="E557" s="501"/>
      <c r="F557" s="503"/>
      <c r="G557" s="503"/>
      <c r="H557" s="503"/>
    </row>
    <row r="558" spans="5:8">
      <c r="E558" s="501"/>
      <c r="F558" s="503"/>
      <c r="G558" s="503"/>
      <c r="H558" s="503"/>
    </row>
    <row r="559" spans="5:8">
      <c r="E559" s="501"/>
      <c r="F559" s="503"/>
      <c r="G559" s="503"/>
      <c r="H559" s="503"/>
    </row>
    <row r="560" spans="5:8">
      <c r="E560" s="501"/>
      <c r="F560" s="503"/>
      <c r="G560" s="503"/>
      <c r="H560" s="503"/>
    </row>
    <row r="561" spans="5:8">
      <c r="E561" s="501"/>
      <c r="F561" s="503"/>
      <c r="G561" s="503"/>
      <c r="H561" s="503"/>
    </row>
    <row r="562" spans="5:8">
      <c r="E562" s="501"/>
      <c r="F562" s="503"/>
      <c r="G562" s="503"/>
      <c r="H562" s="503"/>
    </row>
    <row r="563" spans="5:8">
      <c r="E563" s="501"/>
      <c r="F563" s="503"/>
      <c r="G563" s="503"/>
      <c r="H563" s="503"/>
    </row>
    <row r="564" spans="5:8">
      <c r="E564" s="501"/>
      <c r="F564" s="503"/>
      <c r="G564" s="503"/>
      <c r="H564" s="503"/>
    </row>
    <row r="565" spans="5:8">
      <c r="E565" s="501"/>
      <c r="F565" s="503"/>
      <c r="G565" s="503"/>
      <c r="H565" s="503"/>
    </row>
    <row r="566" spans="5:8">
      <c r="E566" s="501"/>
      <c r="F566" s="503"/>
      <c r="G566" s="503"/>
      <c r="H566" s="503"/>
    </row>
    <row r="567" spans="5:8">
      <c r="E567" s="501"/>
      <c r="F567" s="503"/>
      <c r="G567" s="503"/>
      <c r="H567" s="503"/>
    </row>
    <row r="568" spans="5:8">
      <c r="E568" s="501"/>
      <c r="F568" s="503"/>
      <c r="G568" s="503"/>
      <c r="H568" s="503"/>
    </row>
    <row r="569" spans="5:8">
      <c r="E569" s="501"/>
      <c r="F569" s="503"/>
      <c r="G569" s="503"/>
      <c r="H569" s="503"/>
    </row>
    <row r="570" spans="5:8">
      <c r="E570" s="501"/>
      <c r="F570" s="503"/>
      <c r="G570" s="503"/>
      <c r="H570" s="503"/>
    </row>
    <row r="571" spans="5:8">
      <c r="E571" s="501"/>
      <c r="F571" s="503"/>
      <c r="G571" s="503"/>
      <c r="H571" s="503"/>
    </row>
    <row r="572" spans="5:8">
      <c r="E572" s="501"/>
      <c r="F572" s="503"/>
      <c r="G572" s="503"/>
      <c r="H572" s="503"/>
    </row>
    <row r="573" spans="5:8">
      <c r="E573" s="501"/>
      <c r="F573" s="503"/>
      <c r="G573" s="503"/>
      <c r="H573" s="503"/>
    </row>
    <row r="574" spans="5:8">
      <c r="E574" s="501"/>
      <c r="F574" s="503"/>
      <c r="G574" s="503"/>
      <c r="H574" s="503"/>
    </row>
    <row r="575" spans="5:8">
      <c r="E575" s="501"/>
      <c r="F575" s="503"/>
      <c r="G575" s="503"/>
      <c r="H575" s="503"/>
    </row>
    <row r="576" spans="5:8">
      <c r="E576" s="501"/>
      <c r="F576" s="503"/>
      <c r="G576" s="503"/>
      <c r="H576" s="503"/>
    </row>
    <row r="577" spans="5:8">
      <c r="E577" s="501"/>
      <c r="F577" s="503"/>
      <c r="G577" s="503"/>
      <c r="H577" s="503"/>
    </row>
    <row r="578" spans="5:8">
      <c r="E578" s="501"/>
      <c r="F578" s="503"/>
      <c r="G578" s="503"/>
      <c r="H578" s="503"/>
    </row>
    <row r="579" spans="5:8">
      <c r="E579" s="501"/>
      <c r="F579" s="503"/>
      <c r="G579" s="503"/>
      <c r="H579" s="503"/>
    </row>
    <row r="580" spans="5:8">
      <c r="E580" s="501"/>
      <c r="F580" s="503"/>
      <c r="G580" s="503"/>
      <c r="H580" s="503"/>
    </row>
    <row r="581" spans="5:8">
      <c r="E581" s="501"/>
      <c r="F581" s="503"/>
      <c r="G581" s="503"/>
      <c r="H581" s="503"/>
    </row>
    <row r="582" spans="5:8">
      <c r="E582" s="501"/>
      <c r="F582" s="503"/>
      <c r="G582" s="503"/>
      <c r="H582" s="503"/>
    </row>
    <row r="583" spans="5:8">
      <c r="E583" s="501"/>
      <c r="F583" s="503"/>
      <c r="G583" s="503"/>
      <c r="H583" s="503"/>
    </row>
    <row r="584" spans="5:8">
      <c r="E584" s="501"/>
      <c r="F584" s="503"/>
      <c r="G584" s="503"/>
      <c r="H584" s="503"/>
    </row>
    <row r="585" spans="5:8">
      <c r="E585" s="501"/>
      <c r="F585" s="503"/>
      <c r="G585" s="503"/>
      <c r="H585" s="503"/>
    </row>
    <row r="586" spans="5:8">
      <c r="E586" s="501"/>
      <c r="F586" s="503"/>
      <c r="G586" s="503"/>
      <c r="H586" s="503"/>
    </row>
    <row r="587" spans="5:8">
      <c r="E587" s="501"/>
      <c r="F587" s="503"/>
      <c r="G587" s="503"/>
      <c r="H587" s="503"/>
    </row>
    <row r="588" spans="5:8">
      <c r="E588" s="501"/>
      <c r="F588" s="503"/>
      <c r="G588" s="503"/>
      <c r="H588" s="503"/>
    </row>
    <row r="589" spans="5:8">
      <c r="E589" s="501"/>
      <c r="F589" s="503"/>
      <c r="G589" s="503"/>
      <c r="H589" s="503"/>
    </row>
    <row r="590" spans="5:8">
      <c r="E590" s="501"/>
      <c r="F590" s="503"/>
      <c r="G590" s="503"/>
      <c r="H590" s="503"/>
    </row>
    <row r="591" spans="5:8">
      <c r="E591" s="501"/>
      <c r="F591" s="503"/>
      <c r="G591" s="503"/>
      <c r="H591" s="503"/>
    </row>
    <row r="592" spans="5:8">
      <c r="E592" s="501"/>
      <c r="F592" s="503"/>
      <c r="G592" s="503"/>
      <c r="H592" s="503"/>
    </row>
    <row r="593" spans="5:8">
      <c r="E593" s="501"/>
      <c r="F593" s="503"/>
      <c r="G593" s="503"/>
      <c r="H593" s="503"/>
    </row>
    <row r="594" spans="5:8">
      <c r="E594" s="501"/>
      <c r="F594" s="503"/>
      <c r="G594" s="503"/>
      <c r="H594" s="503"/>
    </row>
    <row r="595" spans="5:8">
      <c r="E595" s="501"/>
      <c r="F595" s="503"/>
      <c r="G595" s="503"/>
      <c r="H595" s="503"/>
    </row>
    <row r="596" spans="5:8">
      <c r="E596" s="501"/>
      <c r="F596" s="503"/>
      <c r="G596" s="503"/>
      <c r="H596" s="503"/>
    </row>
    <row r="597" spans="5:8">
      <c r="E597" s="501"/>
      <c r="F597" s="503"/>
      <c r="G597" s="503"/>
      <c r="H597" s="503"/>
    </row>
    <row r="598" spans="5:8">
      <c r="E598" s="501"/>
      <c r="F598" s="503"/>
      <c r="G598" s="503"/>
      <c r="H598" s="503"/>
    </row>
    <row r="599" spans="5:8">
      <c r="E599" s="501"/>
      <c r="F599" s="503"/>
      <c r="G599" s="503"/>
      <c r="H599" s="503"/>
    </row>
    <row r="600" spans="5:8">
      <c r="E600" s="501"/>
      <c r="F600" s="503"/>
      <c r="G600" s="503"/>
      <c r="H600" s="503"/>
    </row>
    <row r="601" spans="5:8">
      <c r="E601" s="501"/>
      <c r="F601" s="503"/>
      <c r="G601" s="503"/>
      <c r="H601" s="503"/>
    </row>
    <row r="602" spans="5:8">
      <c r="E602" s="501"/>
      <c r="F602" s="503"/>
      <c r="G602" s="503"/>
      <c r="H602" s="503"/>
    </row>
    <row r="603" spans="5:8">
      <c r="E603" s="501"/>
      <c r="F603" s="503"/>
      <c r="G603" s="503"/>
      <c r="H603" s="503"/>
    </row>
    <row r="604" spans="5:8">
      <c r="E604" s="501"/>
      <c r="F604" s="503"/>
      <c r="G604" s="503"/>
      <c r="H604" s="503"/>
    </row>
    <row r="605" spans="5:8">
      <c r="E605" s="501"/>
      <c r="F605" s="503"/>
      <c r="G605" s="503"/>
      <c r="H605" s="503"/>
    </row>
    <row r="606" spans="5:8">
      <c r="E606" s="501"/>
      <c r="F606" s="503"/>
      <c r="G606" s="503"/>
      <c r="H606" s="503"/>
    </row>
    <row r="607" spans="5:8">
      <c r="E607" s="501"/>
      <c r="F607" s="503"/>
      <c r="G607" s="503"/>
      <c r="H607" s="503"/>
    </row>
    <row r="608" spans="5:8">
      <c r="E608" s="501"/>
      <c r="F608" s="503"/>
      <c r="G608" s="503"/>
      <c r="H608" s="503"/>
    </row>
    <row r="609" spans="5:8">
      <c r="E609" s="501"/>
      <c r="F609" s="503"/>
      <c r="G609" s="503"/>
      <c r="H609" s="503"/>
    </row>
    <row r="610" spans="5:8">
      <c r="E610" s="501"/>
      <c r="F610" s="503"/>
      <c r="G610" s="503"/>
      <c r="H610" s="503"/>
    </row>
    <row r="611" spans="5:8">
      <c r="E611" s="501"/>
      <c r="F611" s="503"/>
      <c r="G611" s="503"/>
      <c r="H611" s="503"/>
    </row>
    <row r="612" spans="5:8">
      <c r="E612" s="501"/>
      <c r="F612" s="503"/>
      <c r="G612" s="503"/>
      <c r="H612" s="503"/>
    </row>
    <row r="613" spans="5:8">
      <c r="E613" s="501"/>
      <c r="F613" s="503"/>
      <c r="G613" s="503"/>
      <c r="H613" s="503"/>
    </row>
    <row r="614" spans="5:8">
      <c r="E614" s="501"/>
      <c r="F614" s="503"/>
      <c r="G614" s="503"/>
      <c r="H614" s="503"/>
    </row>
    <row r="615" spans="5:8">
      <c r="E615" s="501"/>
      <c r="F615" s="503"/>
      <c r="G615" s="503"/>
      <c r="H615" s="503"/>
    </row>
    <row r="616" spans="5:8">
      <c r="E616" s="501"/>
      <c r="F616" s="503"/>
      <c r="G616" s="503"/>
      <c r="H616" s="503"/>
    </row>
    <row r="617" spans="5:8">
      <c r="E617" s="501"/>
      <c r="F617" s="503"/>
      <c r="G617" s="503"/>
      <c r="H617" s="503"/>
    </row>
    <row r="618" spans="5:8">
      <c r="E618" s="501"/>
      <c r="F618" s="503"/>
      <c r="G618" s="503"/>
      <c r="H618" s="503"/>
    </row>
    <row r="619" spans="5:8">
      <c r="E619" s="501"/>
      <c r="F619" s="503"/>
      <c r="G619" s="503"/>
      <c r="H619" s="503"/>
    </row>
    <row r="620" spans="5:8">
      <c r="E620" s="501"/>
      <c r="F620" s="503"/>
      <c r="G620" s="503"/>
      <c r="H620" s="503"/>
    </row>
    <row r="621" spans="5:8">
      <c r="E621" s="501"/>
      <c r="F621" s="503"/>
      <c r="G621" s="503"/>
      <c r="H621" s="503"/>
    </row>
    <row r="622" spans="5:8">
      <c r="E622" s="501"/>
      <c r="F622" s="503"/>
      <c r="G622" s="503"/>
      <c r="H622" s="503"/>
    </row>
    <row r="623" spans="5:8">
      <c r="E623" s="501"/>
      <c r="F623" s="503"/>
      <c r="G623" s="503"/>
      <c r="H623" s="503"/>
    </row>
    <row r="624" spans="5:8">
      <c r="E624" s="501"/>
      <c r="F624" s="503"/>
      <c r="G624" s="503"/>
      <c r="H624" s="503"/>
    </row>
    <row r="625" spans="5:8">
      <c r="E625" s="501"/>
      <c r="F625" s="503"/>
      <c r="G625" s="503"/>
      <c r="H625" s="503"/>
    </row>
    <row r="626" spans="5:8">
      <c r="E626" s="501"/>
      <c r="F626" s="503"/>
      <c r="G626" s="503"/>
      <c r="H626" s="503"/>
    </row>
    <row r="627" spans="5:8">
      <c r="E627" s="501"/>
      <c r="F627" s="503"/>
      <c r="G627" s="503"/>
      <c r="H627" s="503"/>
    </row>
    <row r="628" spans="5:8">
      <c r="E628" s="501"/>
      <c r="F628" s="503"/>
      <c r="G628" s="503"/>
      <c r="H628" s="503"/>
    </row>
    <row r="629" spans="5:8">
      <c r="E629" s="501"/>
      <c r="F629" s="503"/>
      <c r="G629" s="503"/>
      <c r="H629" s="503"/>
    </row>
    <row r="630" spans="5:8">
      <c r="E630" s="501"/>
      <c r="F630" s="503"/>
      <c r="G630" s="503"/>
      <c r="H630" s="503"/>
    </row>
    <row r="631" spans="5:8">
      <c r="E631" s="501"/>
      <c r="F631" s="503"/>
      <c r="G631" s="503"/>
      <c r="H631" s="503"/>
    </row>
    <row r="632" spans="5:8">
      <c r="E632" s="501"/>
      <c r="F632" s="503"/>
      <c r="G632" s="503"/>
      <c r="H632" s="503"/>
    </row>
    <row r="633" spans="5:8">
      <c r="E633" s="501"/>
      <c r="F633" s="503"/>
      <c r="G633" s="503"/>
      <c r="H633" s="503"/>
    </row>
    <row r="634" spans="5:8">
      <c r="E634" s="501"/>
      <c r="F634" s="503"/>
      <c r="G634" s="503"/>
      <c r="H634" s="503"/>
    </row>
    <row r="635" spans="5:8">
      <c r="E635" s="501"/>
      <c r="F635" s="503"/>
      <c r="G635" s="503"/>
      <c r="H635" s="503"/>
    </row>
    <row r="636" spans="5:8">
      <c r="E636" s="501"/>
      <c r="F636" s="503"/>
      <c r="G636" s="503"/>
      <c r="H636" s="503"/>
    </row>
    <row r="637" spans="5:8">
      <c r="E637" s="501"/>
      <c r="F637" s="503"/>
      <c r="G637" s="503"/>
      <c r="H637" s="503"/>
    </row>
    <row r="638" spans="5:8">
      <c r="E638" s="501"/>
      <c r="F638" s="503"/>
      <c r="G638" s="503"/>
      <c r="H638" s="503"/>
    </row>
    <row r="639" spans="5:8">
      <c r="E639" s="501"/>
      <c r="F639" s="503"/>
      <c r="G639" s="503"/>
      <c r="H639" s="503"/>
    </row>
    <row r="640" spans="5:8">
      <c r="E640" s="501"/>
      <c r="F640" s="503"/>
      <c r="G640" s="503"/>
      <c r="H640" s="503"/>
    </row>
    <row r="641" spans="5:8">
      <c r="E641" s="501"/>
      <c r="F641" s="503"/>
      <c r="G641" s="503"/>
      <c r="H641" s="503"/>
    </row>
    <row r="642" spans="5:8">
      <c r="E642" s="501"/>
      <c r="F642" s="503"/>
      <c r="G642" s="503"/>
      <c r="H642" s="503"/>
    </row>
    <row r="643" spans="5:8">
      <c r="E643" s="501"/>
      <c r="F643" s="503"/>
      <c r="G643" s="503"/>
      <c r="H643" s="503"/>
    </row>
    <row r="644" spans="5:8">
      <c r="E644" s="501"/>
      <c r="F644" s="503"/>
      <c r="G644" s="503"/>
      <c r="H644" s="503"/>
    </row>
    <row r="645" spans="5:8">
      <c r="E645" s="501"/>
      <c r="F645" s="503"/>
      <c r="G645" s="503"/>
      <c r="H645" s="503"/>
    </row>
    <row r="646" spans="5:8">
      <c r="E646" s="501"/>
      <c r="F646" s="503"/>
      <c r="G646" s="503"/>
      <c r="H646" s="503"/>
    </row>
    <row r="647" spans="5:8">
      <c r="E647" s="501"/>
      <c r="F647" s="503"/>
      <c r="G647" s="503"/>
      <c r="H647" s="503"/>
    </row>
    <row r="648" spans="5:8">
      <c r="E648" s="501"/>
      <c r="F648" s="503"/>
      <c r="G648" s="503"/>
      <c r="H648" s="503"/>
    </row>
    <row r="649" spans="5:8">
      <c r="E649" s="501"/>
      <c r="F649" s="503"/>
      <c r="G649" s="503"/>
      <c r="H649" s="503"/>
    </row>
    <row r="650" spans="5:8">
      <c r="E650" s="501"/>
      <c r="F650" s="503"/>
      <c r="G650" s="503"/>
      <c r="H650" s="503"/>
    </row>
    <row r="651" spans="5:8">
      <c r="E651" s="501"/>
      <c r="F651" s="503"/>
      <c r="G651" s="503"/>
      <c r="H651" s="503"/>
    </row>
    <row r="652" spans="5:8">
      <c r="E652" s="501"/>
      <c r="F652" s="503"/>
      <c r="G652" s="503"/>
      <c r="H652" s="503"/>
    </row>
    <row r="653" spans="5:8">
      <c r="E653" s="501"/>
      <c r="F653" s="503"/>
      <c r="G653" s="503"/>
      <c r="H653" s="503"/>
    </row>
    <row r="654" spans="5:8">
      <c r="E654" s="501"/>
      <c r="F654" s="503"/>
      <c r="G654" s="503"/>
      <c r="H654" s="503"/>
    </row>
    <row r="655" spans="5:8">
      <c r="E655" s="501"/>
      <c r="F655" s="503"/>
      <c r="G655" s="503"/>
      <c r="H655" s="503"/>
    </row>
    <row r="656" spans="5:8">
      <c r="E656" s="501"/>
      <c r="F656" s="503"/>
      <c r="G656" s="503"/>
      <c r="H656" s="503"/>
    </row>
    <row r="657" spans="5:8">
      <c r="E657" s="501"/>
      <c r="F657" s="503"/>
      <c r="G657" s="503"/>
      <c r="H657" s="503"/>
    </row>
    <row r="658" spans="5:8">
      <c r="E658" s="501"/>
      <c r="F658" s="503"/>
      <c r="G658" s="503"/>
      <c r="H658" s="503"/>
    </row>
    <row r="659" spans="5:8">
      <c r="E659" s="501"/>
      <c r="F659" s="503"/>
      <c r="G659" s="503"/>
      <c r="H659" s="503"/>
    </row>
    <row r="660" spans="5:8">
      <c r="E660" s="501"/>
      <c r="F660" s="503"/>
      <c r="G660" s="503"/>
      <c r="H660" s="503"/>
    </row>
    <row r="661" spans="5:8">
      <c r="E661" s="501"/>
      <c r="F661" s="503"/>
      <c r="G661" s="503"/>
      <c r="H661" s="503"/>
    </row>
    <row r="662" spans="5:8">
      <c r="E662" s="501"/>
      <c r="F662" s="503"/>
      <c r="G662" s="503"/>
      <c r="H662" s="503"/>
    </row>
    <row r="663" spans="5:8">
      <c r="E663" s="501"/>
      <c r="F663" s="503"/>
      <c r="G663" s="503"/>
      <c r="H663" s="503"/>
    </row>
    <row r="664" spans="5:8">
      <c r="E664" s="501"/>
      <c r="F664" s="503"/>
      <c r="G664" s="503"/>
      <c r="H664" s="503"/>
    </row>
    <row r="665" spans="5:8">
      <c r="E665" s="501"/>
      <c r="F665" s="503"/>
      <c r="G665" s="503"/>
      <c r="H665" s="503"/>
    </row>
    <row r="666" spans="5:8">
      <c r="E666" s="501"/>
      <c r="F666" s="503"/>
      <c r="G666" s="503"/>
      <c r="H666" s="503"/>
    </row>
    <row r="667" spans="5:8">
      <c r="E667" s="501"/>
      <c r="F667" s="503"/>
      <c r="G667" s="503"/>
      <c r="H667" s="503"/>
    </row>
    <row r="668" spans="5:8">
      <c r="E668" s="501"/>
      <c r="F668" s="503"/>
      <c r="G668" s="503"/>
      <c r="H668" s="503"/>
    </row>
    <row r="669" spans="5:8">
      <c r="E669" s="501"/>
      <c r="F669" s="503"/>
      <c r="G669" s="503"/>
      <c r="H669" s="503"/>
    </row>
    <row r="670" spans="5:8">
      <c r="E670" s="501"/>
      <c r="F670" s="503"/>
      <c r="G670" s="503"/>
      <c r="H670" s="503"/>
    </row>
    <row r="671" spans="5:8">
      <c r="E671" s="501"/>
      <c r="F671" s="503"/>
      <c r="G671" s="503"/>
      <c r="H671" s="503"/>
    </row>
    <row r="672" spans="5:8">
      <c r="E672" s="501"/>
      <c r="F672" s="503"/>
      <c r="G672" s="503"/>
      <c r="H672" s="503"/>
    </row>
    <row r="673" spans="5:8">
      <c r="E673" s="501"/>
      <c r="F673" s="503"/>
      <c r="G673" s="503"/>
      <c r="H673" s="503"/>
    </row>
    <row r="674" spans="5:8">
      <c r="E674" s="501"/>
      <c r="F674" s="503"/>
      <c r="G674" s="503"/>
      <c r="H674" s="503"/>
    </row>
    <row r="675" spans="5:8">
      <c r="E675" s="501"/>
      <c r="F675" s="503"/>
      <c r="G675" s="503"/>
      <c r="H675" s="503"/>
    </row>
    <row r="676" spans="5:8">
      <c r="E676" s="501"/>
      <c r="F676" s="503"/>
      <c r="G676" s="503"/>
      <c r="H676" s="503"/>
    </row>
    <row r="677" spans="5:8">
      <c r="E677" s="501"/>
      <c r="F677" s="503"/>
      <c r="G677" s="503"/>
      <c r="H677" s="503"/>
    </row>
    <row r="678" spans="5:8">
      <c r="E678" s="501"/>
      <c r="F678" s="503"/>
      <c r="G678" s="503"/>
      <c r="H678" s="503"/>
    </row>
    <row r="679" spans="5:8">
      <c r="E679" s="501"/>
      <c r="F679" s="503"/>
      <c r="G679" s="503"/>
      <c r="H679" s="503"/>
    </row>
    <row r="680" spans="5:8">
      <c r="E680" s="501"/>
      <c r="F680" s="503"/>
      <c r="G680" s="503"/>
      <c r="H680" s="503"/>
    </row>
    <row r="681" spans="5:8">
      <c r="E681" s="501"/>
      <c r="F681" s="503"/>
      <c r="G681" s="503"/>
      <c r="H681" s="503"/>
    </row>
    <row r="682" spans="5:8">
      <c r="E682" s="501"/>
      <c r="F682" s="503"/>
      <c r="G682" s="503"/>
      <c r="H682" s="503"/>
    </row>
    <row r="683" spans="5:8">
      <c r="E683" s="501"/>
      <c r="F683" s="503"/>
      <c r="G683" s="503"/>
      <c r="H683" s="503"/>
    </row>
    <row r="684" spans="5:8">
      <c r="E684" s="501"/>
      <c r="F684" s="503"/>
      <c r="G684" s="503"/>
      <c r="H684" s="503"/>
    </row>
    <row r="685" spans="5:8">
      <c r="E685" s="501"/>
      <c r="F685" s="503"/>
      <c r="G685" s="503"/>
      <c r="H685" s="503"/>
    </row>
    <row r="686" spans="5:8">
      <c r="E686" s="501"/>
      <c r="F686" s="503"/>
      <c r="G686" s="503"/>
      <c r="H686" s="503"/>
    </row>
    <row r="687" spans="5:8">
      <c r="E687" s="501"/>
      <c r="F687" s="503"/>
      <c r="G687" s="503"/>
      <c r="H687" s="503"/>
    </row>
    <row r="688" spans="5:8">
      <c r="E688" s="501"/>
      <c r="F688" s="503"/>
      <c r="G688" s="503"/>
      <c r="H688" s="503"/>
    </row>
    <row r="689" spans="5:8">
      <c r="E689" s="501"/>
      <c r="F689" s="503"/>
      <c r="G689" s="503"/>
      <c r="H689" s="503"/>
    </row>
    <row r="690" spans="5:8">
      <c r="E690" s="501"/>
      <c r="F690" s="503"/>
      <c r="G690" s="503"/>
      <c r="H690" s="503"/>
    </row>
    <row r="691" spans="5:8">
      <c r="E691" s="501"/>
      <c r="F691" s="503"/>
      <c r="G691" s="503"/>
      <c r="H691" s="503"/>
    </row>
    <row r="692" spans="5:8">
      <c r="E692" s="501"/>
      <c r="F692" s="503"/>
      <c r="G692" s="503"/>
      <c r="H692" s="503"/>
    </row>
    <row r="693" spans="5:8">
      <c r="E693" s="501"/>
      <c r="F693" s="503"/>
      <c r="G693" s="503"/>
      <c r="H693" s="503"/>
    </row>
    <row r="694" spans="5:8">
      <c r="E694" s="501"/>
      <c r="F694" s="503"/>
      <c r="G694" s="503"/>
      <c r="H694" s="503"/>
    </row>
    <row r="695" spans="5:8">
      <c r="E695" s="501"/>
      <c r="F695" s="503"/>
      <c r="G695" s="503"/>
      <c r="H695" s="503"/>
    </row>
    <row r="696" spans="5:8">
      <c r="E696" s="501"/>
      <c r="F696" s="503"/>
      <c r="G696" s="503"/>
      <c r="H696" s="503"/>
    </row>
    <row r="697" spans="5:8">
      <c r="E697" s="501"/>
      <c r="F697" s="503"/>
      <c r="G697" s="503"/>
      <c r="H697" s="503"/>
    </row>
    <row r="698" spans="5:8">
      <c r="E698" s="501"/>
      <c r="F698" s="503"/>
      <c r="G698" s="503"/>
      <c r="H698" s="503"/>
    </row>
    <row r="699" spans="5:8">
      <c r="E699" s="501"/>
      <c r="F699" s="503"/>
      <c r="G699" s="503"/>
      <c r="H699" s="503"/>
    </row>
    <row r="700" spans="5:8">
      <c r="E700" s="501"/>
      <c r="F700" s="503"/>
      <c r="G700" s="503"/>
      <c r="H700" s="503"/>
    </row>
    <row r="701" spans="5:8">
      <c r="E701" s="501"/>
      <c r="F701" s="503"/>
      <c r="G701" s="503"/>
      <c r="H701" s="503"/>
    </row>
    <row r="702" spans="5:8">
      <c r="E702" s="501"/>
      <c r="F702" s="503"/>
      <c r="G702" s="503"/>
      <c r="H702" s="503"/>
    </row>
    <row r="703" spans="5:8">
      <c r="E703" s="501"/>
      <c r="F703" s="503"/>
      <c r="G703" s="503"/>
      <c r="H703" s="503"/>
    </row>
    <row r="704" spans="5:8">
      <c r="E704" s="501"/>
      <c r="F704" s="503"/>
      <c r="G704" s="503"/>
      <c r="H704" s="503"/>
    </row>
    <row r="705" spans="5:8">
      <c r="E705" s="501"/>
      <c r="F705" s="503"/>
      <c r="G705" s="503"/>
      <c r="H705" s="503"/>
    </row>
    <row r="706" spans="5:8">
      <c r="E706" s="501"/>
      <c r="F706" s="503"/>
      <c r="G706" s="503"/>
      <c r="H706" s="503"/>
    </row>
    <row r="707" spans="5:8">
      <c r="E707" s="501"/>
      <c r="F707" s="503"/>
      <c r="G707" s="503"/>
      <c r="H707" s="503"/>
    </row>
    <row r="708" spans="5:8">
      <c r="E708" s="501"/>
      <c r="F708" s="503"/>
      <c r="G708" s="503"/>
      <c r="H708" s="503"/>
    </row>
    <row r="709" spans="5:8">
      <c r="E709" s="501"/>
      <c r="F709" s="503"/>
      <c r="G709" s="503"/>
      <c r="H709" s="503"/>
    </row>
    <row r="710" spans="5:8">
      <c r="E710" s="501"/>
      <c r="F710" s="503"/>
      <c r="G710" s="503"/>
      <c r="H710" s="503"/>
    </row>
    <row r="711" spans="5:8">
      <c r="E711" s="501"/>
      <c r="F711" s="503"/>
      <c r="G711" s="503"/>
      <c r="H711" s="503"/>
    </row>
    <row r="712" spans="5:8">
      <c r="E712" s="501"/>
      <c r="F712" s="503"/>
      <c r="G712" s="503"/>
      <c r="H712" s="503"/>
    </row>
    <row r="713" spans="5:8">
      <c r="E713" s="501"/>
      <c r="F713" s="503"/>
      <c r="G713" s="503"/>
      <c r="H713" s="503"/>
    </row>
    <row r="714" spans="5:8">
      <c r="E714" s="501"/>
      <c r="F714" s="503"/>
      <c r="G714" s="503"/>
      <c r="H714" s="503"/>
    </row>
    <row r="715" spans="5:8">
      <c r="E715" s="501"/>
      <c r="F715" s="503"/>
      <c r="G715" s="503"/>
      <c r="H715" s="503"/>
    </row>
    <row r="716" spans="5:8">
      <c r="E716" s="501"/>
      <c r="F716" s="503"/>
      <c r="G716" s="503"/>
      <c r="H716" s="503"/>
    </row>
    <row r="717" spans="5:8">
      <c r="E717" s="501"/>
      <c r="F717" s="503"/>
      <c r="G717" s="503"/>
      <c r="H717" s="503"/>
    </row>
    <row r="718" spans="5:8">
      <c r="E718" s="501"/>
      <c r="F718" s="503"/>
      <c r="G718" s="503"/>
      <c r="H718" s="503"/>
    </row>
    <row r="719" spans="5:8">
      <c r="E719" s="501"/>
      <c r="F719" s="503"/>
      <c r="G719" s="503"/>
      <c r="H719" s="503"/>
    </row>
    <row r="720" spans="5:8">
      <c r="E720" s="501"/>
      <c r="F720" s="503"/>
      <c r="G720" s="503"/>
      <c r="H720" s="503"/>
    </row>
    <row r="721" spans="5:8">
      <c r="E721" s="501"/>
      <c r="F721" s="503"/>
      <c r="G721" s="503"/>
      <c r="H721" s="503"/>
    </row>
    <row r="722" spans="5:8">
      <c r="E722" s="501"/>
      <c r="F722" s="503"/>
      <c r="G722" s="503"/>
      <c r="H722" s="503"/>
    </row>
    <row r="723" spans="5:8">
      <c r="E723" s="501"/>
      <c r="F723" s="503"/>
      <c r="G723" s="503"/>
      <c r="H723" s="503"/>
    </row>
    <row r="724" spans="5:8">
      <c r="E724" s="501"/>
      <c r="F724" s="503"/>
      <c r="G724" s="503"/>
      <c r="H724" s="503"/>
    </row>
    <row r="725" spans="5:8">
      <c r="E725" s="501"/>
      <c r="F725" s="503"/>
      <c r="G725" s="503"/>
      <c r="H725" s="503"/>
    </row>
    <row r="726" spans="5:8">
      <c r="E726" s="501"/>
      <c r="F726" s="503"/>
      <c r="G726" s="503"/>
      <c r="H726" s="503"/>
    </row>
    <row r="727" spans="5:8">
      <c r="E727" s="501"/>
      <c r="F727" s="503"/>
      <c r="G727" s="503"/>
      <c r="H727" s="503"/>
    </row>
    <row r="728" spans="5:8">
      <c r="E728" s="501"/>
      <c r="F728" s="503"/>
      <c r="G728" s="503"/>
      <c r="H728" s="503"/>
    </row>
    <row r="729" spans="5:8">
      <c r="E729" s="501"/>
      <c r="F729" s="503"/>
      <c r="G729" s="503"/>
      <c r="H729" s="503"/>
    </row>
    <row r="730" spans="5:8">
      <c r="E730" s="501"/>
      <c r="F730" s="503"/>
      <c r="G730" s="503"/>
      <c r="H730" s="503"/>
    </row>
    <row r="731" spans="5:8">
      <c r="E731" s="501"/>
      <c r="F731" s="503"/>
      <c r="G731" s="503"/>
      <c r="H731" s="503"/>
    </row>
    <row r="732" spans="5:8">
      <c r="E732" s="501"/>
      <c r="F732" s="503"/>
      <c r="G732" s="503"/>
      <c r="H732" s="503"/>
    </row>
    <row r="733" spans="5:8">
      <c r="E733" s="501"/>
      <c r="F733" s="503"/>
      <c r="G733" s="503"/>
      <c r="H733" s="503"/>
    </row>
    <row r="734" spans="5:8">
      <c r="E734" s="501"/>
      <c r="F734" s="503"/>
      <c r="G734" s="503"/>
      <c r="H734" s="503"/>
    </row>
    <row r="735" spans="5:8">
      <c r="E735" s="501"/>
      <c r="F735" s="503"/>
      <c r="G735" s="503"/>
      <c r="H735" s="503"/>
    </row>
    <row r="736" spans="5:8">
      <c r="E736" s="501"/>
      <c r="F736" s="503"/>
      <c r="G736" s="503"/>
      <c r="H736" s="503"/>
    </row>
    <row r="737" spans="5:8">
      <c r="E737" s="501"/>
      <c r="F737" s="503"/>
      <c r="G737" s="503"/>
      <c r="H737" s="503"/>
    </row>
    <row r="738" spans="5:8">
      <c r="E738" s="501"/>
      <c r="F738" s="503"/>
      <c r="G738" s="503"/>
      <c r="H738" s="503"/>
    </row>
    <row r="739" spans="5:8">
      <c r="E739" s="501"/>
      <c r="F739" s="503"/>
      <c r="G739" s="503"/>
      <c r="H739" s="503"/>
    </row>
    <row r="740" spans="5:8">
      <c r="E740" s="501"/>
      <c r="F740" s="503"/>
      <c r="G740" s="503"/>
      <c r="H740" s="503"/>
    </row>
    <row r="741" spans="5:8">
      <c r="E741" s="501"/>
      <c r="F741" s="503"/>
      <c r="G741" s="503"/>
      <c r="H741" s="503"/>
    </row>
    <row r="742" spans="5:8">
      <c r="E742" s="501"/>
      <c r="F742" s="503"/>
      <c r="G742" s="503"/>
      <c r="H742" s="503"/>
    </row>
    <row r="743" spans="5:8">
      <c r="E743" s="501"/>
      <c r="F743" s="503"/>
      <c r="G743" s="503"/>
      <c r="H743" s="503"/>
    </row>
    <row r="744" spans="5:8">
      <c r="E744" s="501"/>
      <c r="F744" s="503"/>
      <c r="G744" s="503"/>
      <c r="H744" s="503"/>
    </row>
    <row r="745" spans="5:8">
      <c r="E745" s="501"/>
      <c r="F745" s="503"/>
      <c r="G745" s="503"/>
      <c r="H745" s="503"/>
    </row>
    <row r="746" spans="5:8">
      <c r="E746" s="501"/>
      <c r="F746" s="503"/>
      <c r="G746" s="503"/>
      <c r="H746" s="503"/>
    </row>
    <row r="747" spans="5:8">
      <c r="E747" s="501"/>
      <c r="F747" s="503"/>
      <c r="G747" s="503"/>
      <c r="H747" s="503"/>
    </row>
    <row r="748" spans="5:8">
      <c r="E748" s="501"/>
      <c r="F748" s="503"/>
      <c r="G748" s="503"/>
      <c r="H748" s="503"/>
    </row>
    <row r="749" spans="5:8">
      <c r="E749" s="501"/>
      <c r="F749" s="503"/>
      <c r="G749" s="503"/>
      <c r="H749" s="503"/>
    </row>
    <row r="750" spans="5:8">
      <c r="E750" s="501"/>
      <c r="F750" s="503"/>
      <c r="G750" s="503"/>
      <c r="H750" s="503"/>
    </row>
    <row r="751" spans="5:8">
      <c r="E751" s="501"/>
      <c r="F751" s="503"/>
      <c r="G751" s="503"/>
      <c r="H751" s="503"/>
    </row>
    <row r="752" spans="5:8">
      <c r="E752" s="501"/>
      <c r="F752" s="503"/>
      <c r="G752" s="503"/>
      <c r="H752" s="503"/>
    </row>
    <row r="753" spans="5:8">
      <c r="E753" s="501"/>
      <c r="F753" s="503"/>
      <c r="G753" s="503"/>
      <c r="H753" s="503"/>
    </row>
    <row r="754" spans="5:8">
      <c r="E754" s="501"/>
      <c r="F754" s="503"/>
      <c r="G754" s="503"/>
      <c r="H754" s="503"/>
    </row>
    <row r="755" spans="5:8">
      <c r="E755" s="501"/>
      <c r="F755" s="503"/>
      <c r="G755" s="503"/>
      <c r="H755" s="503"/>
    </row>
    <row r="756" spans="5:8">
      <c r="E756" s="501"/>
      <c r="F756" s="503"/>
      <c r="G756" s="503"/>
      <c r="H756" s="503"/>
    </row>
    <row r="757" spans="5:8">
      <c r="E757" s="501"/>
      <c r="F757" s="503"/>
      <c r="G757" s="503"/>
      <c r="H757" s="503"/>
    </row>
    <row r="758" spans="5:8">
      <c r="E758" s="501"/>
      <c r="F758" s="503"/>
      <c r="G758" s="503"/>
      <c r="H758" s="503"/>
    </row>
    <row r="759" spans="5:8">
      <c r="E759" s="501"/>
      <c r="F759" s="503"/>
      <c r="G759" s="503"/>
      <c r="H759" s="503"/>
    </row>
    <row r="760" spans="5:8">
      <c r="E760" s="501"/>
      <c r="F760" s="503"/>
      <c r="G760" s="503"/>
      <c r="H760" s="503"/>
    </row>
    <row r="761" spans="5:8">
      <c r="E761" s="501"/>
      <c r="F761" s="503"/>
      <c r="G761" s="503"/>
      <c r="H761" s="503"/>
    </row>
    <row r="762" spans="5:8">
      <c r="E762" s="501"/>
      <c r="F762" s="503"/>
      <c r="G762" s="503"/>
      <c r="H762" s="503"/>
    </row>
    <row r="763" spans="5:8">
      <c r="E763" s="501"/>
      <c r="F763" s="503"/>
      <c r="G763" s="503"/>
      <c r="H763" s="503"/>
    </row>
    <row r="764" spans="5:8">
      <c r="E764" s="501"/>
      <c r="F764" s="503"/>
      <c r="G764" s="503"/>
      <c r="H764" s="503"/>
    </row>
    <row r="765" spans="5:8">
      <c r="E765" s="501"/>
      <c r="F765" s="503"/>
      <c r="G765" s="503"/>
      <c r="H765" s="503"/>
    </row>
    <row r="766" spans="5:8">
      <c r="E766" s="501"/>
      <c r="F766" s="503"/>
      <c r="G766" s="503"/>
      <c r="H766" s="503"/>
    </row>
    <row r="767" spans="5:8">
      <c r="E767" s="501"/>
      <c r="F767" s="503"/>
      <c r="G767" s="503"/>
      <c r="H767" s="503"/>
    </row>
    <row r="768" spans="5:8">
      <c r="E768" s="501"/>
      <c r="F768" s="503"/>
      <c r="G768" s="503"/>
      <c r="H768" s="503"/>
    </row>
    <row r="769" spans="5:8">
      <c r="E769" s="501"/>
      <c r="F769" s="503"/>
      <c r="G769" s="503"/>
      <c r="H769" s="503"/>
    </row>
    <row r="770" spans="5:8">
      <c r="E770" s="501"/>
      <c r="F770" s="503"/>
      <c r="G770" s="503"/>
      <c r="H770" s="503"/>
    </row>
    <row r="771" spans="5:8">
      <c r="E771" s="501"/>
      <c r="F771" s="503"/>
      <c r="G771" s="503"/>
      <c r="H771" s="503"/>
    </row>
    <row r="772" spans="5:8">
      <c r="E772" s="501"/>
      <c r="F772" s="503"/>
      <c r="G772" s="503"/>
      <c r="H772" s="503"/>
    </row>
    <row r="773" spans="5:8">
      <c r="E773" s="501"/>
      <c r="F773" s="503"/>
      <c r="G773" s="503"/>
      <c r="H773" s="503"/>
    </row>
    <row r="774" spans="5:8">
      <c r="E774" s="501"/>
      <c r="F774" s="503"/>
      <c r="G774" s="503"/>
      <c r="H774" s="503"/>
    </row>
    <row r="775" spans="5:8">
      <c r="E775" s="501"/>
      <c r="F775" s="503"/>
      <c r="G775" s="503"/>
      <c r="H775" s="503"/>
    </row>
    <row r="776" spans="5:8">
      <c r="E776" s="501"/>
      <c r="F776" s="503"/>
      <c r="G776" s="503"/>
      <c r="H776" s="503"/>
    </row>
    <row r="777" spans="5:8">
      <c r="E777" s="501"/>
      <c r="F777" s="503"/>
      <c r="G777" s="503"/>
      <c r="H777" s="503"/>
    </row>
    <row r="778" spans="5:8">
      <c r="E778" s="501"/>
      <c r="F778" s="503"/>
      <c r="G778" s="503"/>
      <c r="H778" s="503"/>
    </row>
    <row r="779" spans="5:8">
      <c r="E779" s="501"/>
      <c r="F779" s="503"/>
      <c r="G779" s="503"/>
      <c r="H779" s="503"/>
    </row>
    <row r="780" spans="5:8">
      <c r="E780" s="501"/>
      <c r="F780" s="503"/>
      <c r="G780" s="503"/>
      <c r="H780" s="503"/>
    </row>
    <row r="781" spans="5:8">
      <c r="E781" s="501"/>
      <c r="F781" s="503"/>
      <c r="G781" s="503"/>
      <c r="H781" s="503"/>
    </row>
    <row r="782" spans="5:8">
      <c r="E782" s="501"/>
      <c r="F782" s="503"/>
      <c r="G782" s="503"/>
      <c r="H782" s="503"/>
    </row>
    <row r="783" spans="5:8">
      <c r="E783" s="501"/>
      <c r="F783" s="503"/>
      <c r="G783" s="503"/>
      <c r="H783" s="503"/>
    </row>
    <row r="784" spans="5:8">
      <c r="E784" s="501"/>
      <c r="F784" s="503"/>
      <c r="G784" s="503"/>
      <c r="H784" s="503"/>
    </row>
    <row r="785" spans="5:8">
      <c r="E785" s="501"/>
      <c r="F785" s="503"/>
      <c r="G785" s="503"/>
      <c r="H785" s="503"/>
    </row>
    <row r="786" spans="5:8">
      <c r="E786" s="501"/>
      <c r="F786" s="503"/>
      <c r="G786" s="503"/>
      <c r="H786" s="503"/>
    </row>
    <row r="787" spans="5:8">
      <c r="E787" s="501"/>
      <c r="F787" s="503"/>
      <c r="G787" s="503"/>
      <c r="H787" s="503"/>
    </row>
    <row r="788" spans="5:8">
      <c r="E788" s="501"/>
      <c r="F788" s="503"/>
      <c r="G788" s="503"/>
      <c r="H788" s="503"/>
    </row>
    <row r="789" spans="5:8">
      <c r="E789" s="501"/>
      <c r="F789" s="503"/>
      <c r="G789" s="503"/>
      <c r="H789" s="503"/>
    </row>
    <row r="790" spans="5:8">
      <c r="E790" s="501"/>
      <c r="F790" s="503"/>
      <c r="G790" s="503"/>
      <c r="H790" s="503"/>
    </row>
    <row r="791" spans="5:8">
      <c r="E791" s="501"/>
      <c r="F791" s="503"/>
      <c r="G791" s="503"/>
      <c r="H791" s="503"/>
    </row>
    <row r="792" spans="5:8">
      <c r="E792" s="501"/>
      <c r="F792" s="503"/>
      <c r="G792" s="503"/>
      <c r="H792" s="503"/>
    </row>
    <row r="793" spans="5:8">
      <c r="E793" s="501"/>
      <c r="F793" s="503"/>
      <c r="G793" s="503"/>
      <c r="H793" s="503"/>
    </row>
    <row r="794" spans="5:8">
      <c r="E794" s="501"/>
      <c r="F794" s="503"/>
      <c r="G794" s="503"/>
      <c r="H794" s="503"/>
    </row>
    <row r="795" spans="5:8">
      <c r="E795" s="501"/>
      <c r="F795" s="503"/>
      <c r="G795" s="503"/>
      <c r="H795" s="503"/>
    </row>
    <row r="796" spans="5:8">
      <c r="E796" s="501"/>
      <c r="F796" s="503"/>
      <c r="G796" s="503"/>
      <c r="H796" s="503"/>
    </row>
    <row r="797" spans="5:8">
      <c r="E797" s="501"/>
      <c r="F797" s="503"/>
      <c r="G797" s="503"/>
      <c r="H797" s="503"/>
    </row>
    <row r="798" spans="5:8">
      <c r="E798" s="501"/>
      <c r="F798" s="503"/>
      <c r="G798" s="503"/>
      <c r="H798" s="503"/>
    </row>
    <row r="799" spans="5:8">
      <c r="E799" s="501"/>
      <c r="F799" s="503"/>
      <c r="G799" s="503"/>
      <c r="H799" s="503"/>
    </row>
    <row r="800" spans="5:8">
      <c r="E800" s="501"/>
      <c r="F800" s="503"/>
      <c r="G800" s="503"/>
      <c r="H800" s="503"/>
    </row>
    <row r="801" spans="5:8">
      <c r="E801" s="501"/>
      <c r="F801" s="503"/>
      <c r="G801" s="503"/>
      <c r="H801" s="503"/>
    </row>
    <row r="802" spans="5:8">
      <c r="E802" s="501"/>
      <c r="F802" s="503"/>
      <c r="G802" s="503"/>
      <c r="H802" s="503"/>
    </row>
    <row r="803" spans="5:8">
      <c r="E803" s="501"/>
      <c r="F803" s="503"/>
      <c r="G803" s="503"/>
      <c r="H803" s="503"/>
    </row>
    <row r="804" spans="5:8">
      <c r="E804" s="501"/>
      <c r="F804" s="503"/>
      <c r="G804" s="503"/>
      <c r="H804" s="503"/>
    </row>
    <row r="805" spans="5:8">
      <c r="E805" s="501"/>
      <c r="F805" s="503"/>
      <c r="G805" s="503"/>
      <c r="H805" s="503"/>
    </row>
    <row r="806" spans="5:8">
      <c r="E806" s="501"/>
      <c r="F806" s="503"/>
      <c r="G806" s="503"/>
      <c r="H806" s="503"/>
    </row>
    <row r="807" spans="5:8">
      <c r="E807" s="501"/>
      <c r="F807" s="503"/>
      <c r="G807" s="503"/>
      <c r="H807" s="503"/>
    </row>
    <row r="808" spans="5:8">
      <c r="E808" s="501"/>
      <c r="F808" s="503"/>
      <c r="G808" s="503"/>
      <c r="H808" s="503"/>
    </row>
    <row r="809" spans="5:8">
      <c r="E809" s="501"/>
      <c r="F809" s="503"/>
      <c r="G809" s="503"/>
      <c r="H809" s="503"/>
    </row>
    <row r="810" spans="5:8">
      <c r="E810" s="501"/>
      <c r="F810" s="503"/>
      <c r="G810" s="503"/>
      <c r="H810" s="503"/>
    </row>
    <row r="811" spans="5:8">
      <c r="E811" s="501"/>
      <c r="F811" s="503"/>
      <c r="G811" s="503"/>
      <c r="H811" s="503"/>
    </row>
    <row r="812" spans="5:8">
      <c r="E812" s="501"/>
      <c r="F812" s="503"/>
      <c r="G812" s="503"/>
      <c r="H812" s="503"/>
    </row>
    <row r="813" spans="5:8">
      <c r="E813" s="501"/>
      <c r="F813" s="503"/>
      <c r="G813" s="503"/>
      <c r="H813" s="503"/>
    </row>
    <row r="814" spans="5:8">
      <c r="E814" s="501"/>
      <c r="F814" s="503"/>
      <c r="G814" s="503"/>
      <c r="H814" s="503"/>
    </row>
    <row r="815" spans="5:8">
      <c r="E815" s="501"/>
      <c r="F815" s="503"/>
      <c r="G815" s="503"/>
      <c r="H815" s="503"/>
    </row>
    <row r="816" spans="5:8">
      <c r="E816" s="501"/>
      <c r="F816" s="503"/>
      <c r="G816" s="503"/>
      <c r="H816" s="503"/>
    </row>
    <row r="817" spans="5:8">
      <c r="E817" s="501"/>
      <c r="F817" s="503"/>
      <c r="G817" s="503"/>
      <c r="H817" s="503"/>
    </row>
    <row r="818" spans="5:8">
      <c r="E818" s="501"/>
      <c r="F818" s="503"/>
      <c r="G818" s="503"/>
      <c r="H818" s="503"/>
    </row>
    <row r="819" spans="5:8">
      <c r="E819" s="501"/>
      <c r="F819" s="503"/>
      <c r="G819" s="503"/>
      <c r="H819" s="503"/>
    </row>
    <row r="820" spans="5:8">
      <c r="E820" s="501"/>
      <c r="F820" s="503"/>
      <c r="G820" s="503"/>
      <c r="H820" s="503"/>
    </row>
    <row r="821" spans="5:8">
      <c r="E821" s="501"/>
      <c r="F821" s="503"/>
      <c r="G821" s="503"/>
      <c r="H821" s="503"/>
    </row>
    <row r="822" spans="5:8">
      <c r="E822" s="501"/>
      <c r="F822" s="503"/>
      <c r="G822" s="503"/>
      <c r="H822" s="503"/>
    </row>
    <row r="823" spans="5:8">
      <c r="E823" s="501"/>
      <c r="F823" s="503"/>
      <c r="G823" s="503"/>
      <c r="H823" s="503"/>
    </row>
    <row r="824" spans="5:8">
      <c r="E824" s="501"/>
      <c r="F824" s="503"/>
      <c r="G824" s="503"/>
      <c r="H824" s="503"/>
    </row>
    <row r="825" spans="5:8">
      <c r="E825" s="501"/>
      <c r="F825" s="503"/>
      <c r="G825" s="503"/>
      <c r="H825" s="503"/>
    </row>
    <row r="826" spans="5:8">
      <c r="E826" s="501"/>
      <c r="F826" s="503"/>
      <c r="G826" s="503"/>
      <c r="H826" s="503"/>
    </row>
    <row r="827" spans="5:8">
      <c r="E827" s="501"/>
      <c r="F827" s="503"/>
      <c r="G827" s="503"/>
      <c r="H827" s="503"/>
    </row>
    <row r="828" spans="5:8">
      <c r="E828" s="501"/>
      <c r="F828" s="503"/>
      <c r="G828" s="503"/>
      <c r="H828" s="503"/>
    </row>
    <row r="829" spans="5:8">
      <c r="E829" s="501"/>
      <c r="F829" s="503"/>
      <c r="G829" s="503"/>
      <c r="H829" s="503"/>
    </row>
    <row r="830" spans="5:8">
      <c r="E830" s="501"/>
      <c r="F830" s="503"/>
      <c r="G830" s="503"/>
      <c r="H830" s="503"/>
    </row>
    <row r="831" spans="5:8">
      <c r="E831" s="501"/>
      <c r="F831" s="503"/>
      <c r="G831" s="503"/>
      <c r="H831" s="503"/>
    </row>
    <row r="832" spans="5:8">
      <c r="E832" s="501"/>
      <c r="F832" s="503"/>
      <c r="G832" s="503"/>
      <c r="H832" s="503"/>
    </row>
    <row r="833" spans="5:8">
      <c r="E833" s="501"/>
      <c r="F833" s="503"/>
      <c r="G833" s="503"/>
      <c r="H833" s="503"/>
    </row>
    <row r="834" spans="5:8">
      <c r="E834" s="501"/>
      <c r="F834" s="503"/>
      <c r="G834" s="503"/>
      <c r="H834" s="503"/>
    </row>
    <row r="835" spans="5:8">
      <c r="E835" s="501"/>
      <c r="F835" s="503"/>
      <c r="G835" s="503"/>
      <c r="H835" s="503"/>
    </row>
    <row r="836" spans="5:8">
      <c r="E836" s="501"/>
      <c r="F836" s="503"/>
      <c r="G836" s="503"/>
      <c r="H836" s="503"/>
    </row>
    <row r="837" spans="5:8">
      <c r="E837" s="501"/>
      <c r="F837" s="503"/>
      <c r="G837" s="503"/>
      <c r="H837" s="503"/>
    </row>
    <row r="838" spans="5:8">
      <c r="E838" s="501"/>
      <c r="F838" s="503"/>
      <c r="G838" s="503"/>
      <c r="H838" s="503"/>
    </row>
    <row r="839" spans="5:8">
      <c r="E839" s="501"/>
      <c r="F839" s="503"/>
      <c r="G839" s="503"/>
      <c r="H839" s="503"/>
    </row>
    <row r="840" spans="5:8">
      <c r="E840" s="501"/>
      <c r="F840" s="503"/>
      <c r="G840" s="503"/>
      <c r="H840" s="503"/>
    </row>
    <row r="841" spans="5:8">
      <c r="E841" s="501"/>
      <c r="F841" s="503"/>
      <c r="G841" s="503"/>
      <c r="H841" s="503"/>
    </row>
    <row r="842" spans="5:8">
      <c r="E842" s="501"/>
      <c r="F842" s="503"/>
      <c r="G842" s="503"/>
      <c r="H842" s="503"/>
    </row>
    <row r="843" spans="5:8">
      <c r="E843" s="501"/>
      <c r="F843" s="503"/>
      <c r="G843" s="503"/>
      <c r="H843" s="503"/>
    </row>
    <row r="844" spans="5:8">
      <c r="E844" s="501"/>
      <c r="F844" s="503"/>
      <c r="G844" s="503"/>
      <c r="H844" s="503"/>
    </row>
    <row r="845" spans="5:8">
      <c r="E845" s="501"/>
      <c r="F845" s="503"/>
      <c r="G845" s="503"/>
      <c r="H845" s="503"/>
    </row>
    <row r="846" spans="5:8">
      <c r="E846" s="501"/>
      <c r="F846" s="503"/>
      <c r="G846" s="503"/>
      <c r="H846" s="503"/>
    </row>
    <row r="847" spans="5:8">
      <c r="E847" s="501"/>
      <c r="F847" s="503"/>
      <c r="G847" s="503"/>
      <c r="H847" s="503"/>
    </row>
    <row r="848" spans="5:8">
      <c r="E848" s="501"/>
      <c r="F848" s="503"/>
      <c r="G848" s="503"/>
      <c r="H848" s="503"/>
    </row>
    <row r="849" spans="5:8">
      <c r="E849" s="501"/>
      <c r="F849" s="503"/>
      <c r="G849" s="503"/>
      <c r="H849" s="503"/>
    </row>
    <row r="850" spans="5:8">
      <c r="E850" s="501"/>
      <c r="F850" s="503"/>
      <c r="G850" s="503"/>
      <c r="H850" s="503"/>
    </row>
    <row r="851" spans="5:8">
      <c r="E851" s="501"/>
      <c r="F851" s="503"/>
      <c r="G851" s="503"/>
      <c r="H851" s="503"/>
    </row>
    <row r="852" spans="5:8">
      <c r="E852" s="501"/>
      <c r="F852" s="503"/>
      <c r="G852" s="503"/>
      <c r="H852" s="503"/>
    </row>
    <row r="853" spans="5:8">
      <c r="E853" s="501"/>
      <c r="F853" s="503"/>
      <c r="G853" s="503"/>
      <c r="H853" s="503"/>
    </row>
    <row r="854" spans="5:8">
      <c r="E854" s="501"/>
      <c r="F854" s="503"/>
      <c r="G854" s="503"/>
      <c r="H854" s="503"/>
    </row>
    <row r="855" spans="5:8">
      <c r="E855" s="501"/>
      <c r="F855" s="503"/>
      <c r="G855" s="503"/>
      <c r="H855" s="503"/>
    </row>
    <row r="856" spans="5:8">
      <c r="E856" s="501"/>
      <c r="F856" s="503"/>
      <c r="G856" s="503"/>
      <c r="H856" s="503"/>
    </row>
    <row r="857" spans="5:8">
      <c r="E857" s="501"/>
      <c r="F857" s="503"/>
      <c r="G857" s="503"/>
      <c r="H857" s="503"/>
    </row>
    <row r="858" spans="5:8">
      <c r="E858" s="501"/>
      <c r="F858" s="503"/>
      <c r="G858" s="503"/>
      <c r="H858" s="503"/>
    </row>
    <row r="859" spans="5:8">
      <c r="E859" s="501"/>
      <c r="F859" s="503"/>
      <c r="G859" s="503"/>
      <c r="H859" s="503"/>
    </row>
    <row r="860" spans="5:8">
      <c r="E860" s="501"/>
      <c r="F860" s="503"/>
      <c r="G860" s="503"/>
      <c r="H860" s="503"/>
    </row>
    <row r="861" spans="5:8">
      <c r="E861" s="501"/>
      <c r="F861" s="503"/>
      <c r="G861" s="503"/>
      <c r="H861" s="503"/>
    </row>
    <row r="862" spans="5:8">
      <c r="E862" s="501"/>
      <c r="F862" s="503"/>
      <c r="G862" s="503"/>
      <c r="H862" s="503"/>
    </row>
    <row r="863" spans="5:8">
      <c r="E863" s="501"/>
      <c r="F863" s="503"/>
      <c r="G863" s="503"/>
      <c r="H863" s="503"/>
    </row>
    <row r="864" spans="5:8">
      <c r="E864" s="501"/>
      <c r="F864" s="503"/>
      <c r="G864" s="503"/>
      <c r="H864" s="503"/>
    </row>
    <row r="865" spans="5:8">
      <c r="E865" s="501"/>
      <c r="F865" s="503"/>
      <c r="G865" s="503"/>
      <c r="H865" s="503"/>
    </row>
    <row r="866" spans="5:8">
      <c r="E866" s="501"/>
      <c r="F866" s="503"/>
      <c r="G866" s="503"/>
      <c r="H866" s="503"/>
    </row>
    <row r="867" spans="5:8">
      <c r="E867" s="501"/>
      <c r="F867" s="503"/>
      <c r="G867" s="503"/>
      <c r="H867" s="503"/>
    </row>
    <row r="868" spans="5:8">
      <c r="E868" s="501"/>
      <c r="F868" s="503"/>
      <c r="G868" s="503"/>
      <c r="H868" s="503"/>
    </row>
    <row r="869" spans="5:8">
      <c r="E869" s="501"/>
      <c r="F869" s="503"/>
      <c r="G869" s="503"/>
      <c r="H869" s="503"/>
    </row>
    <row r="870" spans="5:8">
      <c r="E870" s="501"/>
      <c r="F870" s="503"/>
      <c r="G870" s="503"/>
      <c r="H870" s="503"/>
    </row>
    <row r="871" spans="5:8">
      <c r="E871" s="501"/>
      <c r="F871" s="503"/>
      <c r="G871" s="503"/>
      <c r="H871" s="503"/>
    </row>
    <row r="872" spans="5:8">
      <c r="E872" s="501"/>
      <c r="F872" s="503"/>
      <c r="G872" s="503"/>
      <c r="H872" s="503"/>
    </row>
    <row r="873" spans="5:8">
      <c r="E873" s="501"/>
      <c r="F873" s="503"/>
      <c r="G873" s="503"/>
      <c r="H873" s="503"/>
    </row>
    <row r="874" spans="5:8">
      <c r="E874" s="501"/>
      <c r="F874" s="503"/>
      <c r="G874" s="503"/>
      <c r="H874" s="503"/>
    </row>
    <row r="875" spans="5:8">
      <c r="E875" s="501"/>
      <c r="F875" s="503"/>
      <c r="G875" s="503"/>
      <c r="H875" s="503"/>
    </row>
    <row r="876" spans="5:8">
      <c r="E876" s="501"/>
      <c r="F876" s="503"/>
      <c r="G876" s="503"/>
      <c r="H876" s="503"/>
    </row>
    <row r="877" spans="5:8">
      <c r="E877" s="501"/>
      <c r="F877" s="503"/>
      <c r="G877" s="503"/>
      <c r="H877" s="503"/>
    </row>
    <row r="878" spans="5:8">
      <c r="E878" s="501"/>
      <c r="F878" s="503"/>
      <c r="G878" s="503"/>
      <c r="H878" s="503"/>
    </row>
    <row r="879" spans="5:8">
      <c r="E879" s="501"/>
      <c r="F879" s="503"/>
      <c r="G879" s="503"/>
      <c r="H879" s="503"/>
    </row>
    <row r="880" spans="5:8">
      <c r="E880" s="501"/>
      <c r="F880" s="503"/>
      <c r="G880" s="503"/>
      <c r="H880" s="503"/>
    </row>
    <row r="881" spans="5:8">
      <c r="E881" s="501"/>
      <c r="F881" s="503"/>
      <c r="G881" s="503"/>
      <c r="H881" s="503"/>
    </row>
    <row r="882" spans="5:8">
      <c r="E882" s="501"/>
      <c r="F882" s="503"/>
      <c r="G882" s="503"/>
      <c r="H882" s="503"/>
    </row>
    <row r="883" spans="5:8">
      <c r="E883" s="501"/>
      <c r="F883" s="503"/>
      <c r="G883" s="503"/>
      <c r="H883" s="503"/>
    </row>
    <row r="884" spans="5:8">
      <c r="E884" s="501"/>
      <c r="F884" s="503"/>
      <c r="G884" s="503"/>
      <c r="H884" s="503"/>
    </row>
    <row r="885" spans="5:8">
      <c r="E885" s="501"/>
      <c r="F885" s="503"/>
      <c r="G885" s="503"/>
      <c r="H885" s="503"/>
    </row>
    <row r="886" spans="5:8">
      <c r="E886" s="501"/>
      <c r="F886" s="503"/>
      <c r="G886" s="503"/>
      <c r="H886" s="503"/>
    </row>
    <row r="887" spans="5:8">
      <c r="E887" s="501"/>
      <c r="F887" s="503"/>
      <c r="G887" s="503"/>
      <c r="H887" s="503"/>
    </row>
    <row r="888" spans="5:8">
      <c r="E888" s="501"/>
      <c r="F888" s="503"/>
      <c r="G888" s="503"/>
      <c r="H888" s="503"/>
    </row>
    <row r="889" spans="5:8">
      <c r="E889" s="501"/>
      <c r="F889" s="503"/>
      <c r="G889" s="503"/>
      <c r="H889" s="503"/>
    </row>
    <row r="890" spans="5:8">
      <c r="E890" s="501"/>
      <c r="F890" s="503"/>
      <c r="G890" s="503"/>
      <c r="H890" s="503"/>
    </row>
    <row r="891" spans="5:8">
      <c r="E891" s="501"/>
      <c r="F891" s="503"/>
      <c r="G891" s="503"/>
      <c r="H891" s="503"/>
    </row>
    <row r="892" spans="5:8">
      <c r="E892" s="501"/>
      <c r="F892" s="503"/>
      <c r="G892" s="503"/>
      <c r="H892" s="503"/>
    </row>
    <row r="893" spans="5:8">
      <c r="E893" s="501"/>
      <c r="F893" s="503"/>
      <c r="G893" s="503"/>
      <c r="H893" s="503"/>
    </row>
    <row r="894" spans="5:8">
      <c r="E894" s="501"/>
      <c r="F894" s="503"/>
      <c r="G894" s="503"/>
      <c r="H894" s="503"/>
    </row>
    <row r="895" spans="5:8">
      <c r="E895" s="501"/>
      <c r="F895" s="503"/>
      <c r="G895" s="503"/>
      <c r="H895" s="503"/>
    </row>
    <row r="896" spans="5:8">
      <c r="E896" s="501"/>
      <c r="F896" s="503"/>
      <c r="G896" s="503"/>
      <c r="H896" s="503"/>
    </row>
    <row r="897" spans="5:8">
      <c r="E897" s="501"/>
      <c r="F897" s="503"/>
      <c r="G897" s="503"/>
      <c r="H897" s="503"/>
    </row>
    <row r="898" spans="5:8">
      <c r="E898" s="501"/>
      <c r="F898" s="503"/>
      <c r="G898" s="503"/>
      <c r="H898" s="503"/>
    </row>
    <row r="899" spans="5:8">
      <c r="E899" s="501"/>
      <c r="F899" s="503"/>
      <c r="G899" s="503"/>
      <c r="H899" s="503"/>
    </row>
    <row r="900" spans="5:8">
      <c r="E900" s="501"/>
      <c r="F900" s="503"/>
      <c r="G900" s="503"/>
      <c r="H900" s="503"/>
    </row>
    <row r="901" spans="5:8">
      <c r="E901" s="501"/>
      <c r="F901" s="503"/>
      <c r="G901" s="503"/>
      <c r="H901" s="503"/>
    </row>
    <row r="902" spans="5:8">
      <c r="E902" s="501"/>
      <c r="F902" s="503"/>
      <c r="G902" s="503"/>
      <c r="H902" s="503"/>
    </row>
    <row r="903" spans="5:8">
      <c r="E903" s="501"/>
      <c r="F903" s="503"/>
      <c r="G903" s="503"/>
      <c r="H903" s="503"/>
    </row>
    <row r="904" spans="5:8">
      <c r="E904" s="501"/>
      <c r="F904" s="503"/>
      <c r="G904" s="503"/>
      <c r="H904" s="503"/>
    </row>
    <row r="905" spans="5:8">
      <c r="E905" s="501"/>
      <c r="F905" s="503"/>
      <c r="G905" s="503"/>
      <c r="H905" s="503"/>
    </row>
    <row r="906" spans="5:8">
      <c r="E906" s="501"/>
      <c r="F906" s="503"/>
      <c r="G906" s="503"/>
      <c r="H906" s="503"/>
    </row>
    <row r="907" spans="5:8">
      <c r="E907" s="501"/>
      <c r="F907" s="503"/>
      <c r="G907" s="503"/>
      <c r="H907" s="503"/>
    </row>
    <row r="908" spans="5:8">
      <c r="E908" s="501"/>
      <c r="F908" s="503"/>
      <c r="G908" s="503"/>
      <c r="H908" s="503"/>
    </row>
    <row r="909" spans="5:8">
      <c r="E909" s="501"/>
      <c r="F909" s="503"/>
      <c r="G909" s="503"/>
      <c r="H909" s="503"/>
    </row>
    <row r="910" spans="5:8">
      <c r="E910" s="501"/>
      <c r="F910" s="503"/>
      <c r="G910" s="503"/>
      <c r="H910" s="503"/>
    </row>
    <row r="911" spans="5:8">
      <c r="E911" s="501"/>
      <c r="F911" s="503"/>
      <c r="G911" s="503"/>
      <c r="H911" s="503"/>
    </row>
    <row r="912" spans="5:8">
      <c r="E912" s="501"/>
      <c r="F912" s="503"/>
      <c r="G912" s="503"/>
      <c r="H912" s="503"/>
    </row>
    <row r="913" spans="5:8">
      <c r="E913" s="501"/>
      <c r="F913" s="503"/>
      <c r="G913" s="503"/>
      <c r="H913" s="503"/>
    </row>
    <row r="914" spans="5:8">
      <c r="E914" s="501"/>
      <c r="F914" s="503"/>
      <c r="G914" s="503"/>
      <c r="H914" s="503"/>
    </row>
    <row r="915" spans="5:8">
      <c r="E915" s="501"/>
      <c r="F915" s="503"/>
      <c r="G915" s="503"/>
      <c r="H915" s="503"/>
    </row>
    <row r="916" spans="5:8">
      <c r="E916" s="501"/>
      <c r="F916" s="503"/>
      <c r="G916" s="503"/>
      <c r="H916" s="503"/>
    </row>
    <row r="917" spans="5:8">
      <c r="E917" s="501"/>
      <c r="F917" s="503"/>
      <c r="G917" s="503"/>
      <c r="H917" s="503"/>
    </row>
    <row r="918" spans="5:8">
      <c r="E918" s="501"/>
      <c r="F918" s="503"/>
      <c r="G918" s="503"/>
      <c r="H918" s="503"/>
    </row>
    <row r="919" spans="5:8">
      <c r="E919" s="501"/>
      <c r="F919" s="503"/>
      <c r="G919" s="503"/>
      <c r="H919" s="503"/>
    </row>
    <row r="920" spans="5:8">
      <c r="E920" s="501"/>
      <c r="F920" s="503"/>
      <c r="G920" s="503"/>
      <c r="H920" s="503"/>
    </row>
    <row r="921" spans="5:8">
      <c r="E921" s="501"/>
      <c r="F921" s="503"/>
      <c r="G921" s="503"/>
      <c r="H921" s="503"/>
    </row>
    <row r="922" spans="5:8">
      <c r="E922" s="501"/>
      <c r="F922" s="503"/>
      <c r="G922" s="503"/>
      <c r="H922" s="503"/>
    </row>
    <row r="923" spans="5:8">
      <c r="E923" s="501"/>
      <c r="F923" s="503"/>
      <c r="G923" s="503"/>
      <c r="H923" s="503"/>
    </row>
    <row r="924" spans="5:8">
      <c r="E924" s="501"/>
      <c r="F924" s="503"/>
      <c r="G924" s="503"/>
      <c r="H924" s="503"/>
    </row>
    <row r="925" spans="5:8">
      <c r="E925" s="501"/>
      <c r="F925" s="503"/>
      <c r="G925" s="503"/>
      <c r="H925" s="503"/>
    </row>
    <row r="926" spans="5:8">
      <c r="E926" s="501"/>
      <c r="F926" s="503"/>
      <c r="G926" s="503"/>
      <c r="H926" s="503"/>
    </row>
    <row r="927" spans="5:8">
      <c r="E927" s="501"/>
      <c r="F927" s="503"/>
      <c r="G927" s="503"/>
      <c r="H927" s="503"/>
    </row>
    <row r="928" spans="5:8">
      <c r="E928" s="501"/>
      <c r="F928" s="503"/>
      <c r="G928" s="503"/>
      <c r="H928" s="503"/>
    </row>
    <row r="929" spans="5:8">
      <c r="E929" s="501"/>
      <c r="F929" s="503"/>
      <c r="G929" s="503"/>
      <c r="H929" s="503"/>
    </row>
    <row r="930" spans="5:8">
      <c r="E930" s="501"/>
      <c r="F930" s="503"/>
      <c r="G930" s="503"/>
      <c r="H930" s="503"/>
    </row>
    <row r="931" spans="5:8">
      <c r="E931" s="501"/>
      <c r="F931" s="503"/>
      <c r="G931" s="503"/>
      <c r="H931" s="503"/>
    </row>
    <row r="932" spans="5:8">
      <c r="E932" s="501"/>
      <c r="F932" s="503"/>
      <c r="G932" s="503"/>
      <c r="H932" s="503"/>
    </row>
    <row r="933" spans="5:8">
      <c r="E933" s="501"/>
      <c r="F933" s="503"/>
      <c r="G933" s="503"/>
      <c r="H933" s="503"/>
    </row>
    <row r="934" spans="5:8">
      <c r="E934" s="501"/>
      <c r="F934" s="503"/>
      <c r="G934" s="503"/>
      <c r="H934" s="503"/>
    </row>
    <row r="935" spans="5:8">
      <c r="E935" s="501"/>
      <c r="F935" s="503"/>
      <c r="G935" s="503"/>
      <c r="H935" s="503"/>
    </row>
    <row r="936" spans="5:8">
      <c r="E936" s="501"/>
      <c r="F936" s="503"/>
      <c r="G936" s="503"/>
      <c r="H936" s="503"/>
    </row>
    <row r="937" spans="5:8">
      <c r="E937" s="501"/>
      <c r="F937" s="503"/>
      <c r="G937" s="503"/>
      <c r="H937" s="503"/>
    </row>
    <row r="938" spans="5:8">
      <c r="E938" s="501"/>
      <c r="F938" s="503"/>
      <c r="G938" s="503"/>
      <c r="H938" s="503"/>
    </row>
    <row r="939" spans="5:8">
      <c r="E939" s="501"/>
      <c r="F939" s="503"/>
      <c r="G939" s="503"/>
      <c r="H939" s="503"/>
    </row>
    <row r="940" spans="5:8">
      <c r="E940" s="501"/>
      <c r="F940" s="503"/>
      <c r="G940" s="503"/>
      <c r="H940" s="503"/>
    </row>
    <row r="941" spans="5:8">
      <c r="E941" s="501"/>
      <c r="F941" s="503"/>
      <c r="G941" s="503"/>
      <c r="H941" s="503"/>
    </row>
    <row r="942" spans="5:8">
      <c r="E942" s="501"/>
      <c r="F942" s="503"/>
      <c r="G942" s="503"/>
      <c r="H942" s="503"/>
    </row>
    <row r="943" spans="5:8">
      <c r="E943" s="501"/>
      <c r="F943" s="503"/>
      <c r="G943" s="503"/>
      <c r="H943" s="503"/>
    </row>
    <row r="944" spans="5:8">
      <c r="E944" s="501"/>
      <c r="F944" s="503"/>
      <c r="G944" s="503"/>
      <c r="H944" s="503"/>
    </row>
    <row r="945" spans="5:8">
      <c r="E945" s="501"/>
      <c r="F945" s="503"/>
      <c r="G945" s="503"/>
      <c r="H945" s="503"/>
    </row>
    <row r="946" spans="5:8">
      <c r="E946" s="501"/>
      <c r="F946" s="503"/>
      <c r="G946" s="503"/>
      <c r="H946" s="503"/>
    </row>
    <row r="947" spans="5:8">
      <c r="E947" s="501"/>
      <c r="F947" s="503"/>
      <c r="G947" s="503"/>
      <c r="H947" s="503"/>
    </row>
    <row r="948" spans="5:8">
      <c r="E948" s="501"/>
      <c r="F948" s="503"/>
      <c r="G948" s="503"/>
      <c r="H948" s="503"/>
    </row>
    <row r="949" spans="5:8">
      <c r="E949" s="501"/>
      <c r="F949" s="503"/>
      <c r="G949" s="503"/>
      <c r="H949" s="503"/>
    </row>
    <row r="950" spans="5:8">
      <c r="E950" s="501"/>
      <c r="F950" s="503"/>
      <c r="G950" s="503"/>
      <c r="H950" s="503"/>
    </row>
    <row r="951" spans="5:8">
      <c r="E951" s="501"/>
      <c r="F951" s="503"/>
      <c r="G951" s="503"/>
      <c r="H951" s="503"/>
    </row>
    <row r="952" spans="5:8">
      <c r="E952" s="501"/>
      <c r="F952" s="503"/>
      <c r="G952" s="503"/>
      <c r="H952" s="503"/>
    </row>
    <row r="953" spans="5:8">
      <c r="E953" s="501"/>
      <c r="F953" s="503"/>
      <c r="G953" s="503"/>
      <c r="H953" s="503"/>
    </row>
    <row r="954" spans="5:8">
      <c r="E954" s="501"/>
      <c r="F954" s="503"/>
      <c r="G954" s="503"/>
      <c r="H954" s="503"/>
    </row>
    <row r="955" spans="5:8">
      <c r="E955" s="501"/>
      <c r="F955" s="503"/>
      <c r="G955" s="503"/>
      <c r="H955" s="503"/>
    </row>
    <row r="956" spans="5:8">
      <c r="E956" s="501"/>
      <c r="F956" s="503"/>
      <c r="G956" s="503"/>
      <c r="H956" s="503"/>
    </row>
    <row r="957" spans="5:8">
      <c r="E957" s="501"/>
      <c r="F957" s="503"/>
      <c r="G957" s="503"/>
      <c r="H957" s="503"/>
    </row>
    <row r="958" spans="5:8">
      <c r="E958" s="501"/>
      <c r="F958" s="503"/>
      <c r="G958" s="503"/>
      <c r="H958" s="503"/>
    </row>
    <row r="959" spans="5:8">
      <c r="E959" s="501"/>
      <c r="F959" s="503"/>
      <c r="G959" s="503"/>
      <c r="H959" s="503"/>
    </row>
    <row r="960" spans="5:8">
      <c r="E960" s="501"/>
      <c r="F960" s="503"/>
      <c r="G960" s="503"/>
      <c r="H960" s="503"/>
    </row>
    <row r="961" spans="5:8">
      <c r="E961" s="501"/>
      <c r="F961" s="503"/>
      <c r="G961" s="503"/>
      <c r="H961" s="503"/>
    </row>
    <row r="962" spans="5:8">
      <c r="E962" s="501"/>
      <c r="F962" s="503"/>
      <c r="G962" s="503"/>
      <c r="H962" s="503"/>
    </row>
    <row r="963" spans="5:8">
      <c r="E963" s="501"/>
      <c r="F963" s="503"/>
      <c r="G963" s="503"/>
      <c r="H963" s="503"/>
    </row>
    <row r="964" spans="5:8">
      <c r="E964" s="501"/>
      <c r="F964" s="503"/>
      <c r="G964" s="503"/>
      <c r="H964" s="503"/>
    </row>
    <row r="965" spans="5:8">
      <c r="E965" s="501"/>
      <c r="F965" s="503"/>
      <c r="G965" s="503"/>
      <c r="H965" s="503"/>
    </row>
    <row r="966" spans="5:8">
      <c r="E966" s="501"/>
      <c r="F966" s="503"/>
      <c r="G966" s="503"/>
      <c r="H966" s="503"/>
    </row>
    <row r="967" spans="5:8">
      <c r="E967" s="501"/>
      <c r="F967" s="503"/>
      <c r="G967" s="503"/>
      <c r="H967" s="503"/>
    </row>
    <row r="968" spans="5:8">
      <c r="E968" s="501"/>
      <c r="F968" s="503"/>
      <c r="G968" s="503"/>
      <c r="H968" s="503"/>
    </row>
    <row r="969" spans="5:8">
      <c r="E969" s="501"/>
      <c r="F969" s="503"/>
      <c r="G969" s="503"/>
      <c r="H969" s="503"/>
    </row>
    <row r="970" spans="5:8">
      <c r="E970" s="501"/>
      <c r="F970" s="503"/>
      <c r="G970" s="503"/>
      <c r="H970" s="503"/>
    </row>
    <row r="971" spans="5:8">
      <c r="E971" s="501"/>
      <c r="F971" s="503"/>
      <c r="G971" s="503"/>
      <c r="H971" s="503"/>
    </row>
    <row r="972" spans="5:8">
      <c r="E972" s="501"/>
      <c r="F972" s="503"/>
      <c r="G972" s="503"/>
      <c r="H972" s="503"/>
    </row>
    <row r="973" spans="5:8">
      <c r="E973" s="501"/>
      <c r="F973" s="503"/>
      <c r="G973" s="503"/>
      <c r="H973" s="503"/>
    </row>
    <row r="974" spans="5:8">
      <c r="E974" s="501"/>
      <c r="F974" s="503"/>
      <c r="G974" s="503"/>
      <c r="H974" s="503"/>
    </row>
    <row r="975" spans="5:8">
      <c r="E975" s="501"/>
      <c r="F975" s="503"/>
      <c r="G975" s="503"/>
      <c r="H975" s="503"/>
    </row>
    <row r="976" spans="5:8">
      <c r="E976" s="501"/>
      <c r="F976" s="503"/>
      <c r="G976" s="503"/>
      <c r="H976" s="503"/>
    </row>
    <row r="977" spans="5:8">
      <c r="E977" s="501"/>
      <c r="F977" s="503"/>
      <c r="G977" s="503"/>
      <c r="H977" s="503"/>
    </row>
    <row r="978" spans="5:8">
      <c r="E978" s="501"/>
      <c r="F978" s="503"/>
      <c r="G978" s="503"/>
      <c r="H978" s="503"/>
    </row>
    <row r="979" spans="5:8">
      <c r="E979" s="501"/>
      <c r="F979" s="503"/>
      <c r="G979" s="503"/>
      <c r="H979" s="503"/>
    </row>
    <row r="980" spans="5:8">
      <c r="E980" s="501"/>
      <c r="F980" s="503"/>
      <c r="G980" s="503"/>
      <c r="H980" s="503"/>
    </row>
    <row r="981" spans="5:8">
      <c r="E981" s="501"/>
      <c r="F981" s="503"/>
      <c r="G981" s="503"/>
      <c r="H981" s="503"/>
    </row>
    <row r="982" spans="5:8">
      <c r="E982" s="501"/>
      <c r="F982" s="503"/>
      <c r="G982" s="503"/>
      <c r="H982" s="503"/>
    </row>
    <row r="983" spans="5:8">
      <c r="E983" s="501"/>
      <c r="F983" s="503"/>
      <c r="G983" s="503"/>
      <c r="H983" s="503"/>
    </row>
    <row r="984" spans="5:8">
      <c r="E984" s="501"/>
      <c r="F984" s="503"/>
      <c r="G984" s="503"/>
      <c r="H984" s="503"/>
    </row>
    <row r="985" spans="5:8">
      <c r="E985" s="501"/>
      <c r="F985" s="503"/>
      <c r="G985" s="503"/>
      <c r="H985" s="503"/>
    </row>
    <row r="986" spans="5:8">
      <c r="E986" s="501"/>
      <c r="F986" s="503"/>
      <c r="G986" s="503"/>
      <c r="H986" s="503"/>
    </row>
    <row r="987" spans="5:8">
      <c r="E987" s="501"/>
      <c r="F987" s="503"/>
      <c r="G987" s="503"/>
      <c r="H987" s="503"/>
    </row>
    <row r="988" spans="5:8">
      <c r="E988" s="501"/>
      <c r="F988" s="503"/>
      <c r="G988" s="503"/>
      <c r="H988" s="503"/>
    </row>
    <row r="989" spans="5:8">
      <c r="E989" s="501"/>
      <c r="F989" s="503"/>
      <c r="G989" s="503"/>
      <c r="H989" s="503"/>
    </row>
    <row r="990" spans="5:8">
      <c r="E990" s="501"/>
      <c r="F990" s="503"/>
      <c r="G990" s="503"/>
      <c r="H990" s="503"/>
    </row>
    <row r="991" spans="5:8">
      <c r="E991" s="501"/>
      <c r="F991" s="503"/>
      <c r="G991" s="503"/>
      <c r="H991" s="503"/>
    </row>
    <row r="992" spans="5:8">
      <c r="E992" s="501"/>
      <c r="F992" s="503"/>
      <c r="G992" s="503"/>
      <c r="H992" s="503"/>
    </row>
    <row r="993" spans="5:8">
      <c r="E993" s="501"/>
      <c r="F993" s="503"/>
      <c r="G993" s="503"/>
      <c r="H993" s="503"/>
    </row>
    <row r="994" spans="5:8">
      <c r="E994" s="501"/>
      <c r="F994" s="503"/>
      <c r="G994" s="503"/>
      <c r="H994" s="503"/>
    </row>
    <row r="995" spans="5:8">
      <c r="E995" s="501"/>
      <c r="F995" s="503"/>
      <c r="G995" s="503"/>
      <c r="H995" s="503"/>
    </row>
    <row r="996" spans="5:8">
      <c r="E996" s="501"/>
      <c r="F996" s="503"/>
      <c r="G996" s="503"/>
      <c r="H996" s="503"/>
    </row>
    <row r="997" spans="5:8">
      <c r="E997" s="501"/>
      <c r="F997" s="503"/>
      <c r="G997" s="503"/>
      <c r="H997" s="503"/>
    </row>
    <row r="998" spans="5:8">
      <c r="E998" s="501"/>
      <c r="F998" s="503"/>
      <c r="G998" s="503"/>
      <c r="H998" s="503"/>
    </row>
    <row r="999" spans="5:8">
      <c r="E999" s="501"/>
      <c r="F999" s="503"/>
      <c r="G999" s="503"/>
      <c r="H999" s="503"/>
    </row>
    <row r="1000" spans="5:8">
      <c r="E1000" s="501"/>
      <c r="F1000" s="503"/>
      <c r="G1000" s="503"/>
      <c r="H1000" s="503"/>
    </row>
    <row r="1001" spans="5:8">
      <c r="E1001" s="501"/>
      <c r="F1001" s="503"/>
      <c r="G1001" s="503"/>
      <c r="H1001" s="503"/>
    </row>
    <row r="1002" spans="5:8">
      <c r="E1002" s="501"/>
      <c r="F1002" s="503"/>
      <c r="G1002" s="503"/>
      <c r="H1002" s="503"/>
    </row>
    <row r="1003" spans="5:8">
      <c r="E1003" s="501"/>
      <c r="F1003" s="503"/>
      <c r="G1003" s="503"/>
      <c r="H1003" s="503"/>
    </row>
    <row r="1004" spans="5:8">
      <c r="E1004" s="501"/>
      <c r="F1004" s="503"/>
      <c r="G1004" s="503"/>
      <c r="H1004" s="503"/>
    </row>
    <row r="1005" spans="5:8">
      <c r="E1005" s="501"/>
      <c r="F1005" s="503"/>
      <c r="G1005" s="503"/>
      <c r="H1005" s="503"/>
    </row>
    <row r="1006" spans="5:8">
      <c r="E1006" s="501"/>
      <c r="F1006" s="503"/>
      <c r="G1006" s="503"/>
      <c r="H1006" s="503"/>
    </row>
    <row r="1007" spans="5:8">
      <c r="E1007" s="501"/>
      <c r="F1007" s="503"/>
      <c r="G1007" s="503"/>
      <c r="H1007" s="503"/>
    </row>
    <row r="1008" spans="5:8">
      <c r="E1008" s="501"/>
      <c r="F1008" s="503"/>
      <c r="G1008" s="503"/>
      <c r="H1008" s="503"/>
    </row>
    <row r="1009" spans="5:8">
      <c r="E1009" s="501"/>
      <c r="F1009" s="503"/>
      <c r="G1009" s="503"/>
      <c r="H1009" s="503"/>
    </row>
    <row r="1010" spans="5:8">
      <c r="E1010" s="501"/>
      <c r="F1010" s="503"/>
      <c r="G1010" s="503"/>
      <c r="H1010" s="503"/>
    </row>
    <row r="1011" spans="5:8">
      <c r="E1011" s="501"/>
      <c r="F1011" s="503"/>
      <c r="G1011" s="503"/>
      <c r="H1011" s="503"/>
    </row>
    <row r="1012" spans="5:8">
      <c r="E1012" s="501"/>
      <c r="F1012" s="503"/>
      <c r="G1012" s="503"/>
      <c r="H1012" s="503"/>
    </row>
    <row r="1013" spans="5:8">
      <c r="E1013" s="501"/>
      <c r="F1013" s="503"/>
      <c r="G1013" s="503"/>
      <c r="H1013" s="503"/>
    </row>
    <row r="1014" spans="5:8">
      <c r="E1014" s="501"/>
      <c r="F1014" s="503"/>
      <c r="G1014" s="503"/>
      <c r="H1014" s="503"/>
    </row>
    <row r="1015" spans="5:8">
      <c r="E1015" s="501"/>
      <c r="F1015" s="503"/>
      <c r="G1015" s="503"/>
      <c r="H1015" s="503"/>
    </row>
    <row r="1016" spans="5:8">
      <c r="E1016" s="501"/>
      <c r="F1016" s="503"/>
      <c r="G1016" s="503"/>
      <c r="H1016" s="503"/>
    </row>
    <row r="1017" spans="5:8">
      <c r="E1017" s="501"/>
      <c r="F1017" s="503"/>
      <c r="G1017" s="503"/>
      <c r="H1017" s="503"/>
    </row>
    <row r="1018" spans="5:8">
      <c r="E1018" s="501"/>
      <c r="F1018" s="503"/>
      <c r="G1018" s="503"/>
      <c r="H1018" s="503"/>
    </row>
    <row r="1019" spans="5:8">
      <c r="E1019" s="501"/>
      <c r="F1019" s="503"/>
      <c r="G1019" s="503"/>
      <c r="H1019" s="503"/>
    </row>
    <row r="1020" spans="5:8">
      <c r="E1020" s="501"/>
      <c r="F1020" s="503"/>
      <c r="G1020" s="503"/>
      <c r="H1020" s="503"/>
    </row>
    <row r="1021" spans="5:8">
      <c r="E1021" s="501"/>
      <c r="F1021" s="503"/>
      <c r="G1021" s="503"/>
      <c r="H1021" s="503"/>
    </row>
    <row r="1022" spans="5:8">
      <c r="E1022" s="501"/>
      <c r="F1022" s="503"/>
      <c r="G1022" s="503"/>
      <c r="H1022" s="503"/>
    </row>
    <row r="1023" spans="5:8">
      <c r="E1023" s="501"/>
      <c r="F1023" s="503"/>
      <c r="G1023" s="503"/>
      <c r="H1023" s="503"/>
    </row>
    <row r="1024" spans="5:8">
      <c r="E1024" s="501"/>
      <c r="F1024" s="503"/>
      <c r="G1024" s="503"/>
      <c r="H1024" s="503"/>
    </row>
    <row r="1025" spans="5:8">
      <c r="E1025" s="501"/>
      <c r="F1025" s="503"/>
      <c r="G1025" s="503"/>
      <c r="H1025" s="503"/>
    </row>
    <row r="1026" spans="5:8">
      <c r="E1026" s="501"/>
      <c r="F1026" s="503"/>
      <c r="G1026" s="503"/>
      <c r="H1026" s="503"/>
    </row>
    <row r="1027" spans="5:8">
      <c r="E1027" s="501"/>
      <c r="F1027" s="503"/>
      <c r="G1027" s="503"/>
      <c r="H1027" s="503"/>
    </row>
    <row r="1028" spans="5:8">
      <c r="E1028" s="501"/>
      <c r="F1028" s="503"/>
      <c r="G1028" s="503"/>
      <c r="H1028" s="503"/>
    </row>
    <row r="1029" spans="5:8">
      <c r="E1029" s="501"/>
      <c r="F1029" s="503"/>
      <c r="G1029" s="503"/>
      <c r="H1029" s="503"/>
    </row>
    <row r="1030" spans="5:8">
      <c r="E1030" s="501"/>
      <c r="F1030" s="503"/>
      <c r="G1030" s="503"/>
      <c r="H1030" s="503"/>
    </row>
    <row r="1031" spans="5:8">
      <c r="E1031" s="501"/>
      <c r="F1031" s="503"/>
      <c r="G1031" s="503"/>
      <c r="H1031" s="503"/>
    </row>
    <row r="1032" spans="5:8">
      <c r="E1032" s="501"/>
      <c r="F1032" s="503"/>
      <c r="G1032" s="503"/>
      <c r="H1032" s="503"/>
    </row>
    <row r="1033" spans="5:8">
      <c r="E1033" s="501"/>
      <c r="F1033" s="503"/>
      <c r="G1033" s="503"/>
      <c r="H1033" s="503"/>
    </row>
    <row r="1034" spans="5:8">
      <c r="E1034" s="501"/>
      <c r="F1034" s="503"/>
      <c r="G1034" s="503"/>
      <c r="H1034" s="503"/>
    </row>
    <row r="1035" spans="5:8">
      <c r="E1035" s="501"/>
      <c r="F1035" s="503"/>
      <c r="G1035" s="503"/>
      <c r="H1035" s="503"/>
    </row>
    <row r="1036" spans="5:8">
      <c r="E1036" s="501"/>
      <c r="F1036" s="503"/>
      <c r="G1036" s="503"/>
      <c r="H1036" s="503"/>
    </row>
    <row r="1037" spans="5:8">
      <c r="E1037" s="501"/>
      <c r="F1037" s="503"/>
      <c r="G1037" s="503"/>
      <c r="H1037" s="503"/>
    </row>
    <row r="1038" spans="5:8">
      <c r="E1038" s="501"/>
      <c r="F1038" s="503"/>
      <c r="G1038" s="503"/>
      <c r="H1038" s="503"/>
    </row>
    <row r="1039" spans="5:8">
      <c r="E1039" s="501"/>
      <c r="F1039" s="503"/>
      <c r="G1039" s="503"/>
      <c r="H1039" s="503"/>
    </row>
    <row r="1040" spans="5:8">
      <c r="E1040" s="501"/>
      <c r="F1040" s="503"/>
      <c r="G1040" s="503"/>
      <c r="H1040" s="503"/>
    </row>
    <row r="1041" spans="5:8">
      <c r="E1041" s="501"/>
      <c r="F1041" s="503"/>
      <c r="G1041" s="503"/>
      <c r="H1041" s="503"/>
    </row>
    <row r="1042" spans="5:8">
      <c r="E1042" s="501"/>
      <c r="F1042" s="503"/>
      <c r="G1042" s="503"/>
      <c r="H1042" s="503"/>
    </row>
    <row r="1043" spans="5:8">
      <c r="E1043" s="501"/>
      <c r="F1043" s="503"/>
      <c r="G1043" s="503"/>
      <c r="H1043" s="503"/>
    </row>
    <row r="1044" spans="5:8">
      <c r="E1044" s="501"/>
      <c r="F1044" s="503"/>
      <c r="G1044" s="503"/>
      <c r="H1044" s="503"/>
    </row>
    <row r="1045" spans="5:8">
      <c r="E1045" s="501"/>
      <c r="F1045" s="503"/>
      <c r="G1045" s="503"/>
      <c r="H1045" s="503"/>
    </row>
    <row r="1046" spans="5:8">
      <c r="E1046" s="501"/>
      <c r="F1046" s="503"/>
      <c r="G1046" s="503"/>
      <c r="H1046" s="503"/>
    </row>
    <row r="1047" spans="5:8">
      <c r="E1047" s="501"/>
      <c r="F1047" s="503"/>
      <c r="G1047" s="503"/>
      <c r="H1047" s="503"/>
    </row>
    <row r="1048" spans="5:8">
      <c r="E1048" s="501"/>
      <c r="F1048" s="503"/>
      <c r="G1048" s="503"/>
      <c r="H1048" s="503"/>
    </row>
    <row r="1049" spans="5:8">
      <c r="E1049" s="501"/>
      <c r="F1049" s="503"/>
      <c r="G1049" s="503"/>
      <c r="H1049" s="503"/>
    </row>
    <row r="1050" spans="5:8">
      <c r="E1050" s="501"/>
      <c r="F1050" s="503"/>
      <c r="G1050" s="503"/>
      <c r="H1050" s="503"/>
    </row>
    <row r="1051" spans="5:8">
      <c r="E1051" s="501"/>
      <c r="F1051" s="503"/>
      <c r="G1051" s="503"/>
      <c r="H1051" s="503"/>
    </row>
    <row r="1052" spans="5:8">
      <c r="E1052" s="501"/>
      <c r="F1052" s="503"/>
      <c r="G1052" s="503"/>
      <c r="H1052" s="503"/>
    </row>
    <row r="1053" spans="5:8">
      <c r="E1053" s="501"/>
      <c r="F1053" s="503"/>
      <c r="G1053" s="503"/>
      <c r="H1053" s="503"/>
    </row>
    <row r="1054" spans="5:8">
      <c r="E1054" s="501"/>
      <c r="F1054" s="503"/>
      <c r="G1054" s="503"/>
      <c r="H1054" s="503"/>
    </row>
    <row r="1055" spans="5:8">
      <c r="E1055" s="501"/>
      <c r="F1055" s="503"/>
      <c r="G1055" s="503"/>
      <c r="H1055" s="503"/>
    </row>
    <row r="1056" spans="5:8">
      <c r="E1056" s="501"/>
      <c r="F1056" s="503"/>
      <c r="G1056" s="503"/>
      <c r="H1056" s="503"/>
    </row>
    <row r="1057" spans="5:8">
      <c r="E1057" s="501"/>
      <c r="F1057" s="503"/>
      <c r="G1057" s="503"/>
      <c r="H1057" s="503"/>
    </row>
    <row r="1058" spans="5:8">
      <c r="E1058" s="501"/>
      <c r="F1058" s="503"/>
      <c r="G1058" s="503"/>
      <c r="H1058" s="503"/>
    </row>
    <row r="1059" spans="5:8">
      <c r="E1059" s="501"/>
      <c r="F1059" s="503"/>
      <c r="G1059" s="503"/>
      <c r="H1059" s="503"/>
    </row>
    <row r="1060" spans="5:8">
      <c r="E1060" s="501"/>
      <c r="F1060" s="503"/>
      <c r="G1060" s="503"/>
      <c r="H1060" s="503"/>
    </row>
    <row r="1061" spans="5:8">
      <c r="E1061" s="501"/>
      <c r="F1061" s="503"/>
      <c r="G1061" s="503"/>
      <c r="H1061" s="503"/>
    </row>
    <row r="1062" spans="5:8">
      <c r="E1062" s="501"/>
      <c r="F1062" s="503"/>
      <c r="G1062" s="503"/>
      <c r="H1062" s="503"/>
    </row>
    <row r="1063" spans="5:8">
      <c r="E1063" s="501"/>
      <c r="F1063" s="503"/>
      <c r="G1063" s="503"/>
      <c r="H1063" s="503"/>
    </row>
    <row r="1064" spans="5:8">
      <c r="E1064" s="501"/>
      <c r="F1064" s="503"/>
      <c r="G1064" s="503"/>
      <c r="H1064" s="503"/>
    </row>
    <row r="1065" spans="5:8">
      <c r="E1065" s="501"/>
      <c r="F1065" s="503"/>
      <c r="G1065" s="503"/>
      <c r="H1065" s="503"/>
    </row>
    <row r="1066" spans="5:8">
      <c r="E1066" s="501"/>
      <c r="F1066" s="503"/>
      <c r="G1066" s="503"/>
      <c r="H1066" s="503"/>
    </row>
    <row r="1067" spans="5:8">
      <c r="E1067" s="501"/>
      <c r="F1067" s="503"/>
      <c r="G1067" s="503"/>
      <c r="H1067" s="503"/>
    </row>
    <row r="1068" spans="5:8">
      <c r="E1068" s="501"/>
      <c r="F1068" s="503"/>
      <c r="G1068" s="503"/>
      <c r="H1068" s="503"/>
    </row>
    <row r="1069" spans="5:8">
      <c r="E1069" s="501"/>
      <c r="F1069" s="503"/>
      <c r="G1069" s="503"/>
      <c r="H1069" s="503"/>
    </row>
    <row r="1070" spans="5:8">
      <c r="E1070" s="501"/>
      <c r="F1070" s="503"/>
      <c r="G1070" s="503"/>
      <c r="H1070" s="503"/>
    </row>
    <row r="1071" spans="5:8">
      <c r="E1071" s="501"/>
      <c r="F1071" s="503"/>
      <c r="G1071" s="503"/>
      <c r="H1071" s="503"/>
    </row>
    <row r="1072" spans="5:8">
      <c r="E1072" s="501"/>
      <c r="F1072" s="503"/>
      <c r="G1072" s="503"/>
      <c r="H1072" s="503"/>
    </row>
    <row r="1073" spans="5:8">
      <c r="E1073" s="501"/>
      <c r="F1073" s="503"/>
      <c r="G1073" s="503"/>
      <c r="H1073" s="503"/>
    </row>
    <row r="1074" spans="5:8">
      <c r="E1074" s="501"/>
      <c r="F1074" s="503"/>
      <c r="G1074" s="503"/>
      <c r="H1074" s="503"/>
    </row>
    <row r="1075" spans="5:8">
      <c r="E1075" s="501"/>
      <c r="F1075" s="503"/>
      <c r="G1075" s="503"/>
      <c r="H1075" s="503"/>
    </row>
    <row r="1076" spans="5:8">
      <c r="E1076" s="501"/>
      <c r="F1076" s="503"/>
      <c r="G1076" s="503"/>
      <c r="H1076" s="503"/>
    </row>
    <row r="1077" spans="5:8">
      <c r="E1077" s="501"/>
      <c r="F1077" s="503"/>
      <c r="G1077" s="503"/>
      <c r="H1077" s="503"/>
    </row>
    <row r="1078" spans="5:8">
      <c r="E1078" s="501"/>
      <c r="F1078" s="503"/>
      <c r="G1078" s="503"/>
      <c r="H1078" s="503"/>
    </row>
    <row r="1079" spans="5:8">
      <c r="E1079" s="501"/>
      <c r="F1079" s="503"/>
      <c r="G1079" s="503"/>
      <c r="H1079" s="503"/>
    </row>
    <row r="1080" spans="5:8">
      <c r="E1080" s="501"/>
      <c r="F1080" s="503"/>
      <c r="G1080" s="503"/>
      <c r="H1080" s="503"/>
    </row>
    <row r="1081" spans="5:8">
      <c r="E1081" s="501"/>
      <c r="F1081" s="503"/>
      <c r="G1081" s="503"/>
      <c r="H1081" s="503"/>
    </row>
    <row r="1082" spans="5:8">
      <c r="E1082" s="501"/>
      <c r="F1082" s="503"/>
      <c r="G1082" s="503"/>
      <c r="H1082" s="503"/>
    </row>
    <row r="1083" spans="5:8">
      <c r="E1083" s="501"/>
      <c r="F1083" s="503"/>
      <c r="G1083" s="503"/>
      <c r="H1083" s="503"/>
    </row>
    <row r="1084" spans="5:8">
      <c r="E1084" s="501"/>
      <c r="F1084" s="503"/>
      <c r="G1084" s="503"/>
      <c r="H1084" s="503"/>
    </row>
    <row r="1085" spans="5:8">
      <c r="E1085" s="501"/>
      <c r="F1085" s="503"/>
      <c r="G1085" s="503"/>
      <c r="H1085" s="503"/>
    </row>
    <row r="1086" spans="5:8">
      <c r="E1086" s="501"/>
      <c r="F1086" s="503"/>
      <c r="G1086" s="503"/>
      <c r="H1086" s="503"/>
    </row>
    <row r="1087" spans="5:8">
      <c r="E1087" s="501"/>
      <c r="F1087" s="503"/>
      <c r="G1087" s="503"/>
      <c r="H1087" s="503"/>
    </row>
    <row r="1088" spans="5:8">
      <c r="E1088" s="501"/>
      <c r="F1088" s="503"/>
      <c r="G1088" s="503"/>
      <c r="H1088" s="503"/>
    </row>
    <row r="1089" spans="5:8">
      <c r="E1089" s="501"/>
      <c r="F1089" s="503"/>
      <c r="G1089" s="503"/>
      <c r="H1089" s="503"/>
    </row>
    <row r="1090" spans="5:8">
      <c r="E1090" s="501"/>
      <c r="F1090" s="503"/>
      <c r="G1090" s="503"/>
      <c r="H1090" s="503"/>
    </row>
    <row r="1091" spans="5:8">
      <c r="E1091" s="501"/>
      <c r="F1091" s="503"/>
      <c r="G1091" s="503"/>
      <c r="H1091" s="503"/>
    </row>
    <row r="1092" spans="5:8">
      <c r="E1092" s="501"/>
      <c r="F1092" s="503"/>
      <c r="G1092" s="503"/>
      <c r="H1092" s="503"/>
    </row>
    <row r="1093" spans="5:8">
      <c r="E1093" s="501"/>
      <c r="F1093" s="503"/>
      <c r="G1093" s="503"/>
      <c r="H1093" s="503"/>
    </row>
    <row r="1094" spans="5:8">
      <c r="E1094" s="501"/>
      <c r="F1094" s="503"/>
      <c r="G1094" s="503"/>
      <c r="H1094" s="503"/>
    </row>
    <row r="1095" spans="5:8">
      <c r="E1095" s="501"/>
      <c r="F1095" s="503"/>
      <c r="G1095" s="503"/>
      <c r="H1095" s="503"/>
    </row>
    <row r="1096" spans="5:8">
      <c r="E1096" s="501"/>
      <c r="F1096" s="503"/>
      <c r="G1096" s="503"/>
      <c r="H1096" s="503"/>
    </row>
    <row r="1097" spans="5:8">
      <c r="E1097" s="501"/>
      <c r="F1097" s="503"/>
      <c r="G1097" s="503"/>
      <c r="H1097" s="503"/>
    </row>
    <row r="1098" spans="5:8">
      <c r="E1098" s="501"/>
      <c r="F1098" s="503"/>
      <c r="G1098" s="503"/>
      <c r="H1098" s="503"/>
    </row>
    <row r="1099" spans="5:8">
      <c r="E1099" s="501"/>
      <c r="F1099" s="503"/>
      <c r="G1099" s="503"/>
      <c r="H1099" s="503"/>
    </row>
    <row r="1100" spans="5:8">
      <c r="E1100" s="501"/>
      <c r="F1100" s="503"/>
      <c r="G1100" s="503"/>
      <c r="H1100" s="503"/>
    </row>
    <row r="1101" spans="5:8">
      <c r="E1101" s="501"/>
      <c r="F1101" s="503"/>
      <c r="G1101" s="503"/>
      <c r="H1101" s="503"/>
    </row>
    <row r="1102" spans="5:8">
      <c r="E1102" s="501"/>
      <c r="F1102" s="503"/>
      <c r="G1102" s="503"/>
      <c r="H1102" s="503"/>
    </row>
    <row r="1103" spans="5:8">
      <c r="E1103" s="501"/>
      <c r="F1103" s="503"/>
      <c r="G1103" s="503"/>
      <c r="H1103" s="503"/>
    </row>
    <row r="1104" spans="5:8">
      <c r="E1104" s="501"/>
      <c r="F1104" s="503"/>
      <c r="G1104" s="503"/>
      <c r="H1104" s="503"/>
    </row>
    <row r="1105" spans="5:8">
      <c r="E1105" s="501"/>
      <c r="F1105" s="503"/>
      <c r="G1105" s="503"/>
      <c r="H1105" s="503"/>
    </row>
    <row r="1106" spans="5:8">
      <c r="E1106" s="501"/>
      <c r="F1106" s="503"/>
      <c r="G1106" s="503"/>
      <c r="H1106" s="503"/>
    </row>
    <row r="1107" spans="5:8">
      <c r="E1107" s="501"/>
      <c r="F1107" s="503"/>
      <c r="G1107" s="503"/>
      <c r="H1107" s="503"/>
    </row>
    <row r="1108" spans="5:8">
      <c r="E1108" s="501"/>
      <c r="F1108" s="503"/>
      <c r="G1108" s="503"/>
      <c r="H1108" s="503"/>
    </row>
    <row r="1109" spans="5:8">
      <c r="E1109" s="501"/>
      <c r="F1109" s="503"/>
      <c r="G1109" s="503"/>
      <c r="H1109" s="503"/>
    </row>
    <row r="1110" spans="5:8">
      <c r="E1110" s="501"/>
      <c r="F1110" s="503"/>
      <c r="G1110" s="503"/>
      <c r="H1110" s="503"/>
    </row>
    <row r="1111" spans="5:8">
      <c r="E1111" s="501"/>
      <c r="F1111" s="503"/>
      <c r="G1111" s="503"/>
      <c r="H1111" s="503"/>
    </row>
    <row r="1112" spans="5:8">
      <c r="E1112" s="501"/>
      <c r="F1112" s="503"/>
      <c r="G1112" s="503"/>
      <c r="H1112" s="503"/>
    </row>
    <row r="1113" spans="5:8">
      <c r="E1113" s="501"/>
      <c r="F1113" s="503"/>
      <c r="G1113" s="503"/>
      <c r="H1113" s="503"/>
    </row>
    <row r="1114" spans="5:8">
      <c r="E1114" s="501"/>
      <c r="F1114" s="503"/>
      <c r="G1114" s="503"/>
      <c r="H1114" s="503"/>
    </row>
    <row r="1115" spans="5:8">
      <c r="E1115" s="501"/>
      <c r="F1115" s="503"/>
      <c r="G1115" s="503"/>
      <c r="H1115" s="503"/>
    </row>
    <row r="1116" spans="5:8">
      <c r="E1116" s="501"/>
      <c r="F1116" s="503"/>
      <c r="G1116" s="503"/>
      <c r="H1116" s="503"/>
    </row>
    <row r="1117" spans="5:8">
      <c r="E1117" s="501"/>
      <c r="F1117" s="503"/>
      <c r="G1117" s="503"/>
      <c r="H1117" s="503"/>
    </row>
    <row r="1118" spans="5:8">
      <c r="E1118" s="501"/>
      <c r="F1118" s="503"/>
      <c r="G1118" s="503"/>
      <c r="H1118" s="503"/>
    </row>
    <row r="1119" spans="5:8">
      <c r="E1119" s="501"/>
      <c r="F1119" s="503"/>
      <c r="G1119" s="503"/>
      <c r="H1119" s="503"/>
    </row>
    <row r="1120" spans="5:8">
      <c r="E1120" s="501"/>
      <c r="F1120" s="503"/>
      <c r="G1120" s="503"/>
      <c r="H1120" s="503"/>
    </row>
    <row r="1121" spans="5:8">
      <c r="E1121" s="501"/>
      <c r="F1121" s="503"/>
      <c r="G1121" s="503"/>
      <c r="H1121" s="503"/>
    </row>
    <row r="1122" spans="5:8">
      <c r="E1122" s="501"/>
      <c r="F1122" s="503"/>
      <c r="G1122" s="503"/>
      <c r="H1122" s="503"/>
    </row>
    <row r="1123" spans="5:8">
      <c r="E1123" s="501"/>
      <c r="F1123" s="503"/>
      <c r="G1123" s="503"/>
      <c r="H1123" s="503"/>
    </row>
    <row r="1124" spans="5:8">
      <c r="E1124" s="501"/>
      <c r="F1124" s="503"/>
      <c r="G1124" s="503"/>
      <c r="H1124" s="503"/>
    </row>
    <row r="1125" spans="5:8">
      <c r="E1125" s="501"/>
      <c r="F1125" s="503"/>
      <c r="G1125" s="503"/>
      <c r="H1125" s="503"/>
    </row>
    <row r="1126" spans="5:8">
      <c r="E1126" s="501"/>
      <c r="F1126" s="503"/>
      <c r="G1126" s="503"/>
      <c r="H1126" s="503"/>
    </row>
    <row r="1127" spans="5:8">
      <c r="E1127" s="501"/>
      <c r="F1127" s="503"/>
      <c r="G1127" s="503"/>
      <c r="H1127" s="503"/>
    </row>
    <row r="1128" spans="5:8">
      <c r="E1128" s="501"/>
      <c r="F1128" s="503"/>
      <c r="G1128" s="503"/>
      <c r="H1128" s="503"/>
    </row>
    <row r="1129" spans="5:8">
      <c r="E1129" s="501"/>
      <c r="F1129" s="503"/>
      <c r="G1129" s="503"/>
      <c r="H1129" s="503"/>
    </row>
    <row r="1130" spans="5:8">
      <c r="E1130" s="501"/>
      <c r="F1130" s="503"/>
      <c r="G1130" s="503"/>
      <c r="H1130" s="503"/>
    </row>
    <row r="1131" spans="5:8">
      <c r="E1131" s="501"/>
      <c r="F1131" s="503"/>
      <c r="G1131" s="503"/>
      <c r="H1131" s="503"/>
    </row>
    <row r="1132" spans="5:8">
      <c r="E1132" s="501"/>
      <c r="F1132" s="503"/>
      <c r="G1132" s="503"/>
      <c r="H1132" s="503"/>
    </row>
    <row r="1133" spans="5:8">
      <c r="E1133" s="501"/>
      <c r="F1133" s="503"/>
      <c r="G1133" s="503"/>
      <c r="H1133" s="503"/>
    </row>
    <row r="1134" spans="5:8">
      <c r="E1134" s="501"/>
      <c r="F1134" s="503"/>
      <c r="G1134" s="503"/>
      <c r="H1134" s="503"/>
    </row>
    <row r="1135" spans="5:8">
      <c r="E1135" s="501"/>
      <c r="F1135" s="503"/>
      <c r="G1135" s="503"/>
      <c r="H1135" s="503"/>
    </row>
    <row r="1136" spans="5:8">
      <c r="E1136" s="501"/>
      <c r="F1136" s="503"/>
      <c r="G1136" s="503"/>
      <c r="H1136" s="503"/>
    </row>
    <row r="1137" spans="5:8">
      <c r="E1137" s="501"/>
      <c r="F1137" s="503"/>
      <c r="G1137" s="503"/>
      <c r="H1137" s="503"/>
    </row>
    <row r="1138" spans="5:8">
      <c r="E1138" s="501"/>
      <c r="F1138" s="503"/>
      <c r="G1138" s="503"/>
      <c r="H1138" s="503"/>
    </row>
    <row r="1139" spans="5:8">
      <c r="E1139" s="501"/>
      <c r="F1139" s="503"/>
      <c r="G1139" s="503"/>
      <c r="H1139" s="503"/>
    </row>
    <row r="1140" spans="5:8">
      <c r="E1140" s="501"/>
      <c r="F1140" s="503"/>
      <c r="G1140" s="503"/>
      <c r="H1140" s="503"/>
    </row>
    <row r="1141" spans="5:8">
      <c r="E1141" s="501"/>
      <c r="F1141" s="503"/>
      <c r="G1141" s="503"/>
      <c r="H1141" s="503"/>
    </row>
    <row r="1142" spans="5:8">
      <c r="E1142" s="501"/>
      <c r="F1142" s="503"/>
      <c r="G1142" s="503"/>
      <c r="H1142" s="503"/>
    </row>
    <row r="1143" spans="5:8">
      <c r="E1143" s="501"/>
      <c r="F1143" s="503"/>
      <c r="G1143" s="503"/>
      <c r="H1143" s="503"/>
    </row>
    <row r="1144" spans="5:8">
      <c r="E1144" s="501"/>
      <c r="F1144" s="503"/>
      <c r="G1144" s="503"/>
      <c r="H1144" s="503"/>
    </row>
    <row r="1145" spans="5:8">
      <c r="E1145" s="501"/>
      <c r="F1145" s="503"/>
      <c r="G1145" s="503"/>
      <c r="H1145" s="503"/>
    </row>
    <row r="1146" spans="5:8">
      <c r="E1146" s="501"/>
      <c r="F1146" s="503"/>
      <c r="G1146" s="503"/>
      <c r="H1146" s="503"/>
    </row>
    <row r="1147" spans="5:8">
      <c r="E1147" s="501"/>
      <c r="F1147" s="503"/>
      <c r="G1147" s="503"/>
      <c r="H1147" s="503"/>
    </row>
    <row r="1148" spans="5:8">
      <c r="E1148" s="501"/>
      <c r="F1148" s="503"/>
      <c r="G1148" s="503"/>
      <c r="H1148" s="503"/>
    </row>
    <row r="1149" spans="5:8">
      <c r="E1149" s="501"/>
      <c r="F1149" s="503"/>
      <c r="G1149" s="503"/>
      <c r="H1149" s="503"/>
    </row>
    <row r="1150" spans="5:8">
      <c r="E1150" s="501"/>
      <c r="F1150" s="503"/>
      <c r="G1150" s="503"/>
      <c r="H1150" s="503"/>
    </row>
    <row r="1151" spans="5:8">
      <c r="E1151" s="501"/>
      <c r="F1151" s="503"/>
      <c r="G1151" s="503"/>
      <c r="H1151" s="503"/>
    </row>
    <row r="1152" spans="5:8">
      <c r="E1152" s="501"/>
      <c r="F1152" s="503"/>
      <c r="G1152" s="503"/>
      <c r="H1152" s="503"/>
    </row>
    <row r="1153" spans="5:8">
      <c r="E1153" s="501"/>
      <c r="F1153" s="503"/>
      <c r="G1153" s="503"/>
      <c r="H1153" s="503"/>
    </row>
    <row r="1154" spans="5:8">
      <c r="E1154" s="501"/>
      <c r="F1154" s="503"/>
      <c r="G1154" s="503"/>
      <c r="H1154" s="503"/>
    </row>
    <row r="1155" spans="5:8">
      <c r="E1155" s="501"/>
      <c r="F1155" s="503"/>
      <c r="G1155" s="503"/>
      <c r="H1155" s="503"/>
    </row>
    <row r="1156" spans="5:8">
      <c r="E1156" s="501"/>
      <c r="F1156" s="503"/>
      <c r="G1156" s="503"/>
      <c r="H1156" s="503"/>
    </row>
    <row r="1157" spans="5:8">
      <c r="E1157" s="501"/>
      <c r="F1157" s="503"/>
      <c r="G1157" s="503"/>
      <c r="H1157" s="503"/>
    </row>
    <row r="1158" spans="5:8">
      <c r="E1158" s="501"/>
      <c r="F1158" s="503"/>
      <c r="G1158" s="503"/>
      <c r="H1158" s="503"/>
    </row>
    <row r="1159" spans="5:8">
      <c r="E1159" s="501"/>
      <c r="F1159" s="503"/>
      <c r="G1159" s="503"/>
      <c r="H1159" s="503"/>
    </row>
    <row r="1160" spans="5:8">
      <c r="E1160" s="501"/>
      <c r="F1160" s="503"/>
      <c r="G1160" s="503"/>
      <c r="H1160" s="503"/>
    </row>
    <row r="1161" spans="5:8">
      <c r="E1161" s="501"/>
      <c r="F1161" s="503"/>
      <c r="G1161" s="503"/>
      <c r="H1161" s="503"/>
    </row>
    <row r="1162" spans="5:8">
      <c r="E1162" s="501"/>
      <c r="F1162" s="503"/>
      <c r="G1162" s="503"/>
      <c r="H1162" s="503"/>
    </row>
    <row r="1163" spans="5:8">
      <c r="E1163" s="501"/>
      <c r="F1163" s="503"/>
      <c r="G1163" s="503"/>
      <c r="H1163" s="503"/>
    </row>
    <row r="1164" spans="5:8">
      <c r="E1164" s="501"/>
      <c r="F1164" s="503"/>
      <c r="G1164" s="503"/>
      <c r="H1164" s="503"/>
    </row>
    <row r="1165" spans="5:8">
      <c r="E1165" s="501"/>
      <c r="F1165" s="503"/>
      <c r="G1165" s="503"/>
      <c r="H1165" s="503"/>
    </row>
    <row r="1166" spans="5:8">
      <c r="E1166" s="501"/>
      <c r="F1166" s="503"/>
      <c r="G1166" s="503"/>
      <c r="H1166" s="503"/>
    </row>
    <row r="1167" spans="5:8">
      <c r="E1167" s="501"/>
      <c r="F1167" s="503"/>
      <c r="G1167" s="503"/>
      <c r="H1167" s="503"/>
    </row>
    <row r="1168" spans="5:8">
      <c r="E1168" s="501"/>
      <c r="F1168" s="503"/>
      <c r="G1168" s="503"/>
      <c r="H1168" s="503"/>
    </row>
    <row r="1169" spans="5:8">
      <c r="E1169" s="501"/>
      <c r="F1169" s="503"/>
      <c r="G1169" s="503"/>
      <c r="H1169" s="503"/>
    </row>
    <row r="1170" spans="5:8">
      <c r="E1170" s="501"/>
      <c r="F1170" s="503"/>
      <c r="G1170" s="503"/>
      <c r="H1170" s="503"/>
    </row>
    <row r="1171" spans="5:8">
      <c r="E1171" s="501"/>
      <c r="F1171" s="503"/>
      <c r="G1171" s="503"/>
      <c r="H1171" s="503"/>
    </row>
    <row r="1172" spans="5:8">
      <c r="E1172" s="501"/>
      <c r="F1172" s="503"/>
      <c r="G1172" s="503"/>
      <c r="H1172" s="503"/>
    </row>
    <row r="1173" spans="5:8">
      <c r="E1173" s="501"/>
      <c r="F1173" s="503"/>
      <c r="G1173" s="503"/>
      <c r="H1173" s="503"/>
    </row>
    <row r="1174" spans="5:8">
      <c r="E1174" s="501"/>
      <c r="F1174" s="503"/>
      <c r="G1174" s="503"/>
      <c r="H1174" s="503"/>
    </row>
    <row r="1175" spans="5:8">
      <c r="E1175" s="501"/>
      <c r="F1175" s="503"/>
      <c r="G1175" s="503"/>
      <c r="H1175" s="503"/>
    </row>
    <row r="1176" spans="5:8">
      <c r="E1176" s="501"/>
      <c r="F1176" s="503"/>
      <c r="G1176" s="503"/>
      <c r="H1176" s="503"/>
    </row>
    <row r="1177" spans="5:8">
      <c r="E1177" s="501"/>
      <c r="F1177" s="503"/>
      <c r="G1177" s="503"/>
      <c r="H1177" s="503"/>
    </row>
    <row r="1178" spans="5:8">
      <c r="E1178" s="501"/>
      <c r="F1178" s="503"/>
      <c r="G1178" s="503"/>
      <c r="H1178" s="503"/>
    </row>
    <row r="1179" spans="5:8">
      <c r="E1179" s="501"/>
      <c r="F1179" s="503"/>
      <c r="G1179" s="503"/>
      <c r="H1179" s="503"/>
    </row>
    <row r="1180" spans="5:8">
      <c r="E1180" s="501"/>
      <c r="F1180" s="503"/>
      <c r="G1180" s="503"/>
      <c r="H1180" s="503"/>
    </row>
    <row r="1181" spans="5:8">
      <c r="E1181" s="501"/>
      <c r="F1181" s="503"/>
      <c r="G1181" s="503"/>
      <c r="H1181" s="503"/>
    </row>
    <row r="1182" spans="5:8">
      <c r="E1182" s="501"/>
      <c r="F1182" s="503"/>
      <c r="G1182" s="503"/>
      <c r="H1182" s="503"/>
    </row>
    <row r="1183" spans="5:8">
      <c r="E1183" s="501"/>
      <c r="F1183" s="503"/>
      <c r="G1183" s="503"/>
      <c r="H1183" s="503"/>
    </row>
    <row r="1184" spans="5:8">
      <c r="E1184" s="501"/>
      <c r="F1184" s="503"/>
      <c r="G1184" s="503"/>
      <c r="H1184" s="503"/>
    </row>
    <row r="1185" spans="5:8">
      <c r="E1185" s="501"/>
      <c r="F1185" s="503"/>
      <c r="G1185" s="503"/>
      <c r="H1185" s="503"/>
    </row>
    <row r="1186" spans="5:8">
      <c r="E1186" s="501"/>
      <c r="F1186" s="503"/>
      <c r="G1186" s="503"/>
      <c r="H1186" s="503"/>
    </row>
    <row r="1187" spans="5:8">
      <c r="E1187" s="501"/>
      <c r="F1187" s="503"/>
      <c r="G1187" s="503"/>
      <c r="H1187" s="503"/>
    </row>
    <row r="1188" spans="5:8">
      <c r="E1188" s="501"/>
      <c r="F1188" s="503"/>
      <c r="G1188" s="503"/>
      <c r="H1188" s="503"/>
    </row>
    <row r="1189" spans="5:8">
      <c r="E1189" s="501"/>
      <c r="F1189" s="503"/>
      <c r="G1189" s="503"/>
      <c r="H1189" s="503"/>
    </row>
    <row r="1190" spans="5:8">
      <c r="E1190" s="501"/>
      <c r="F1190" s="503"/>
      <c r="G1190" s="503"/>
      <c r="H1190" s="503"/>
    </row>
    <row r="1191" spans="5:8">
      <c r="E1191" s="501"/>
      <c r="F1191" s="503"/>
      <c r="G1191" s="503"/>
      <c r="H1191" s="503"/>
    </row>
    <row r="1192" spans="5:8">
      <c r="E1192" s="501"/>
      <c r="F1192" s="503"/>
      <c r="G1192" s="503"/>
      <c r="H1192" s="503"/>
    </row>
    <row r="1193" spans="5:8">
      <c r="E1193" s="501"/>
      <c r="F1193" s="503"/>
      <c r="G1193" s="503"/>
      <c r="H1193" s="503"/>
    </row>
    <row r="1194" spans="5:8">
      <c r="E1194" s="501"/>
      <c r="F1194" s="503"/>
      <c r="G1194" s="503"/>
      <c r="H1194" s="503"/>
    </row>
    <row r="1195" spans="5:8">
      <c r="E1195" s="501"/>
      <c r="F1195" s="503"/>
      <c r="G1195" s="503"/>
      <c r="H1195" s="503"/>
    </row>
    <row r="1196" spans="5:8">
      <c r="E1196" s="501"/>
      <c r="F1196" s="503"/>
      <c r="G1196" s="503"/>
      <c r="H1196" s="503"/>
    </row>
    <row r="1197" spans="5:8">
      <c r="E1197" s="501"/>
      <c r="F1197" s="503"/>
      <c r="G1197" s="503"/>
      <c r="H1197" s="503"/>
    </row>
    <row r="1198" spans="5:8">
      <c r="E1198" s="501"/>
      <c r="F1198" s="503"/>
      <c r="G1198" s="503"/>
      <c r="H1198" s="503"/>
    </row>
    <row r="1199" spans="5:8">
      <c r="E1199" s="501"/>
      <c r="F1199" s="503"/>
      <c r="G1199" s="503"/>
      <c r="H1199" s="503"/>
    </row>
    <row r="1200" spans="5:8">
      <c r="E1200" s="501"/>
      <c r="F1200" s="503"/>
      <c r="G1200" s="503"/>
      <c r="H1200" s="503"/>
    </row>
    <row r="1201" spans="5:8">
      <c r="E1201" s="501"/>
      <c r="F1201" s="503"/>
      <c r="G1201" s="503"/>
      <c r="H1201" s="503"/>
    </row>
    <row r="1202" spans="5:8">
      <c r="E1202" s="501"/>
      <c r="F1202" s="503"/>
      <c r="G1202" s="503"/>
      <c r="H1202" s="503"/>
    </row>
    <row r="1203" spans="5:8">
      <c r="E1203" s="501"/>
      <c r="F1203" s="503"/>
      <c r="G1203" s="503"/>
      <c r="H1203" s="503"/>
    </row>
    <row r="1204" spans="5:8">
      <c r="E1204" s="501"/>
      <c r="F1204" s="503"/>
      <c r="G1204" s="503"/>
      <c r="H1204" s="503"/>
    </row>
    <row r="1205" spans="5:8">
      <c r="E1205" s="501"/>
      <c r="F1205" s="503"/>
      <c r="G1205" s="503"/>
      <c r="H1205" s="503"/>
    </row>
    <row r="1206" spans="5:8">
      <c r="E1206" s="501"/>
      <c r="F1206" s="503"/>
      <c r="G1206" s="503"/>
      <c r="H1206" s="503"/>
    </row>
    <row r="1207" spans="5:8">
      <c r="E1207" s="501"/>
      <c r="F1207" s="503"/>
      <c r="G1207" s="503"/>
      <c r="H1207" s="503"/>
    </row>
    <row r="1208" spans="5:8">
      <c r="E1208" s="501"/>
      <c r="F1208" s="503"/>
      <c r="G1208" s="503"/>
      <c r="H1208" s="503"/>
    </row>
    <row r="1209" spans="5:8">
      <c r="E1209" s="501"/>
      <c r="F1209" s="503"/>
      <c r="G1209" s="503"/>
      <c r="H1209" s="503"/>
    </row>
    <row r="1210" spans="5:8">
      <c r="E1210" s="501"/>
      <c r="F1210" s="503"/>
      <c r="G1210" s="503"/>
      <c r="H1210" s="503"/>
    </row>
    <row r="1211" spans="5:8">
      <c r="E1211" s="501"/>
      <c r="F1211" s="503"/>
      <c r="G1211" s="503"/>
      <c r="H1211" s="503"/>
    </row>
    <row r="1212" spans="5:8">
      <c r="E1212" s="501"/>
      <c r="F1212" s="503"/>
      <c r="G1212" s="503"/>
      <c r="H1212" s="503"/>
    </row>
    <row r="1213" spans="5:8">
      <c r="E1213" s="501"/>
      <c r="F1213" s="503"/>
      <c r="G1213" s="503"/>
      <c r="H1213" s="503"/>
    </row>
    <row r="1214" spans="5:8">
      <c r="E1214" s="501"/>
      <c r="F1214" s="503"/>
      <c r="G1214" s="503"/>
      <c r="H1214" s="503"/>
    </row>
    <row r="1215" spans="5:8">
      <c r="E1215" s="501"/>
      <c r="F1215" s="503"/>
      <c r="G1215" s="503"/>
      <c r="H1215" s="503"/>
    </row>
    <row r="1216" spans="5:8">
      <c r="E1216" s="501"/>
      <c r="F1216" s="503"/>
      <c r="G1216" s="503"/>
      <c r="H1216" s="503"/>
    </row>
    <row r="1217" spans="5:8">
      <c r="E1217" s="501"/>
      <c r="F1217" s="503"/>
      <c r="G1217" s="503"/>
      <c r="H1217" s="503"/>
    </row>
    <row r="1218" spans="5:8">
      <c r="E1218" s="501"/>
      <c r="F1218" s="503"/>
      <c r="G1218" s="503"/>
      <c r="H1218" s="503"/>
    </row>
    <row r="1219" spans="5:8">
      <c r="E1219" s="501"/>
      <c r="F1219" s="503"/>
      <c r="G1219" s="503"/>
      <c r="H1219" s="503"/>
    </row>
    <row r="1220" spans="5:8">
      <c r="E1220" s="501"/>
      <c r="F1220" s="503"/>
      <c r="G1220" s="503"/>
      <c r="H1220" s="503"/>
    </row>
    <row r="1221" spans="5:8">
      <c r="E1221" s="501"/>
      <c r="F1221" s="503"/>
      <c r="G1221" s="503"/>
      <c r="H1221" s="503"/>
    </row>
    <row r="1222" spans="5:8">
      <c r="E1222" s="501"/>
      <c r="F1222" s="503"/>
      <c r="G1222" s="503"/>
      <c r="H1222" s="503"/>
    </row>
    <row r="1223" spans="5:8">
      <c r="E1223" s="501"/>
      <c r="F1223" s="503"/>
      <c r="G1223" s="503"/>
      <c r="H1223" s="503"/>
    </row>
    <row r="1224" spans="5:8">
      <c r="E1224" s="501"/>
      <c r="F1224" s="503"/>
      <c r="G1224" s="503"/>
      <c r="H1224" s="503"/>
    </row>
    <row r="1225" spans="5:8">
      <c r="E1225" s="501"/>
      <c r="F1225" s="503"/>
      <c r="G1225" s="503"/>
      <c r="H1225" s="503"/>
    </row>
    <row r="1226" spans="5:8">
      <c r="E1226" s="501"/>
      <c r="F1226" s="503"/>
      <c r="G1226" s="503"/>
      <c r="H1226" s="503"/>
    </row>
    <row r="1227" spans="5:8">
      <c r="E1227" s="501"/>
      <c r="F1227" s="503"/>
      <c r="G1227" s="503"/>
      <c r="H1227" s="503"/>
    </row>
    <row r="1228" spans="5:8">
      <c r="E1228" s="501"/>
      <c r="F1228" s="503"/>
      <c r="G1228" s="503"/>
      <c r="H1228" s="503"/>
    </row>
    <row r="1229" spans="5:8">
      <c r="E1229" s="501"/>
      <c r="F1229" s="503"/>
      <c r="G1229" s="503"/>
      <c r="H1229" s="503"/>
    </row>
    <row r="1230" spans="5:8">
      <c r="E1230" s="501"/>
      <c r="F1230" s="503"/>
      <c r="G1230" s="503"/>
      <c r="H1230" s="503"/>
    </row>
    <row r="1231" spans="5:8">
      <c r="E1231" s="501"/>
      <c r="F1231" s="503"/>
      <c r="G1231" s="503"/>
      <c r="H1231" s="503"/>
    </row>
    <row r="1232" spans="5:8">
      <c r="E1232" s="501"/>
      <c r="F1232" s="503"/>
      <c r="G1232" s="503"/>
      <c r="H1232" s="503"/>
    </row>
    <row r="1233" spans="5:8">
      <c r="E1233" s="501"/>
      <c r="F1233" s="503"/>
      <c r="G1233" s="503"/>
      <c r="H1233" s="503"/>
    </row>
    <row r="1234" spans="5:8">
      <c r="E1234" s="501"/>
      <c r="F1234" s="503"/>
      <c r="G1234" s="503"/>
      <c r="H1234" s="503"/>
    </row>
    <row r="1235" spans="5:8">
      <c r="E1235" s="501"/>
      <c r="F1235" s="503"/>
      <c r="G1235" s="503"/>
      <c r="H1235" s="503"/>
    </row>
    <row r="1236" spans="5:8">
      <c r="E1236" s="501"/>
      <c r="F1236" s="503"/>
      <c r="G1236" s="503"/>
      <c r="H1236" s="503"/>
    </row>
    <row r="1237" spans="5:8">
      <c r="E1237" s="501"/>
      <c r="F1237" s="503"/>
      <c r="G1237" s="503"/>
      <c r="H1237" s="503"/>
    </row>
    <row r="1238" spans="5:8">
      <c r="E1238" s="501"/>
      <c r="F1238" s="503"/>
      <c r="G1238" s="503"/>
      <c r="H1238" s="503"/>
    </row>
    <row r="1239" spans="5:8">
      <c r="E1239" s="501"/>
      <c r="F1239" s="503"/>
      <c r="G1239" s="503"/>
      <c r="H1239" s="503"/>
    </row>
    <row r="1240" spans="5:8">
      <c r="E1240" s="501"/>
      <c r="F1240" s="503"/>
      <c r="G1240" s="503"/>
      <c r="H1240" s="503"/>
    </row>
    <row r="1241" spans="5:8">
      <c r="E1241" s="501"/>
      <c r="F1241" s="503"/>
      <c r="G1241" s="503"/>
      <c r="H1241" s="503"/>
    </row>
    <row r="1242" spans="5:8">
      <c r="E1242" s="501"/>
      <c r="F1242" s="503"/>
      <c r="G1242" s="503"/>
      <c r="H1242" s="503"/>
    </row>
    <row r="1243" spans="5:8">
      <c r="E1243" s="501"/>
      <c r="F1243" s="503"/>
      <c r="G1243" s="503"/>
      <c r="H1243" s="503"/>
    </row>
    <row r="1244" spans="5:8">
      <c r="E1244" s="501"/>
      <c r="F1244" s="503"/>
      <c r="G1244" s="503"/>
      <c r="H1244" s="503"/>
    </row>
    <row r="1245" spans="5:8">
      <c r="E1245" s="501"/>
      <c r="F1245" s="503"/>
      <c r="G1245" s="503"/>
      <c r="H1245" s="503"/>
    </row>
    <row r="1246" spans="5:8">
      <c r="E1246" s="501"/>
      <c r="F1246" s="503"/>
      <c r="G1246" s="503"/>
      <c r="H1246" s="503"/>
    </row>
    <row r="1247" spans="5:8">
      <c r="E1247" s="501"/>
      <c r="F1247" s="503"/>
      <c r="G1247" s="503"/>
      <c r="H1247" s="503"/>
    </row>
    <row r="1248" spans="5:8">
      <c r="E1248" s="501"/>
      <c r="F1248" s="503"/>
      <c r="G1248" s="503"/>
      <c r="H1248" s="503"/>
    </row>
    <row r="1249" spans="5:8">
      <c r="E1249" s="501"/>
      <c r="F1249" s="503"/>
      <c r="G1249" s="503"/>
      <c r="H1249" s="503"/>
    </row>
    <row r="1250" spans="5:8">
      <c r="E1250" s="501"/>
      <c r="F1250" s="503"/>
      <c r="G1250" s="503"/>
      <c r="H1250" s="503"/>
    </row>
    <row r="1251" spans="5:8">
      <c r="E1251" s="501"/>
      <c r="F1251" s="503"/>
      <c r="G1251" s="503"/>
      <c r="H1251" s="503"/>
    </row>
    <row r="1252" spans="5:8">
      <c r="E1252" s="501"/>
      <c r="F1252" s="503"/>
      <c r="G1252" s="503"/>
      <c r="H1252" s="503"/>
    </row>
    <row r="1253" spans="5:8">
      <c r="E1253" s="501"/>
      <c r="F1253" s="503"/>
      <c r="G1253" s="503"/>
      <c r="H1253" s="503"/>
    </row>
    <row r="1254" spans="5:8">
      <c r="E1254" s="501"/>
      <c r="F1254" s="503"/>
      <c r="G1254" s="503"/>
      <c r="H1254" s="503"/>
    </row>
    <row r="1255" spans="5:8">
      <c r="E1255" s="501"/>
      <c r="F1255" s="503"/>
      <c r="G1255" s="503"/>
      <c r="H1255" s="503"/>
    </row>
    <row r="1256" spans="5:8">
      <c r="E1256" s="501"/>
      <c r="F1256" s="503"/>
      <c r="G1256" s="503"/>
      <c r="H1256" s="503"/>
    </row>
    <row r="1257" spans="5:8">
      <c r="E1257" s="501"/>
      <c r="F1257" s="503"/>
      <c r="G1257" s="503"/>
      <c r="H1257" s="503"/>
    </row>
    <row r="1258" spans="5:8">
      <c r="E1258" s="501"/>
      <c r="F1258" s="503"/>
      <c r="G1258" s="503"/>
      <c r="H1258" s="503"/>
    </row>
    <row r="1259" spans="5:8">
      <c r="E1259" s="501"/>
      <c r="F1259" s="503"/>
      <c r="G1259" s="503"/>
      <c r="H1259" s="503"/>
    </row>
    <row r="1260" spans="5:8">
      <c r="E1260" s="501"/>
      <c r="F1260" s="503"/>
      <c r="G1260" s="503"/>
      <c r="H1260" s="503"/>
    </row>
    <row r="1261" spans="5:8">
      <c r="E1261" s="501"/>
      <c r="F1261" s="503"/>
      <c r="G1261" s="503"/>
      <c r="H1261" s="503"/>
    </row>
    <row r="1262" spans="5:8">
      <c r="E1262" s="501"/>
      <c r="F1262" s="503"/>
      <c r="G1262" s="503"/>
      <c r="H1262" s="503"/>
    </row>
    <row r="1263" spans="5:8">
      <c r="E1263" s="501"/>
      <c r="F1263" s="503"/>
      <c r="G1263" s="503"/>
      <c r="H1263" s="503"/>
    </row>
    <row r="1264" spans="5:8">
      <c r="E1264" s="501"/>
      <c r="F1264" s="503"/>
      <c r="G1264" s="503"/>
      <c r="H1264" s="503"/>
    </row>
    <row r="1265" spans="5:8">
      <c r="E1265" s="501"/>
      <c r="F1265" s="503"/>
      <c r="G1265" s="503"/>
      <c r="H1265" s="503"/>
    </row>
    <row r="1266" spans="5:8">
      <c r="E1266" s="501"/>
      <c r="F1266" s="503"/>
      <c r="G1266" s="503"/>
      <c r="H1266" s="503"/>
    </row>
    <row r="1267" spans="5:8">
      <c r="E1267" s="501"/>
      <c r="F1267" s="503"/>
      <c r="G1267" s="503"/>
      <c r="H1267" s="503"/>
    </row>
    <row r="1268" spans="5:8">
      <c r="E1268" s="501"/>
      <c r="F1268" s="503"/>
      <c r="G1268" s="503"/>
      <c r="H1268" s="503"/>
    </row>
    <row r="1269" spans="5:8">
      <c r="E1269" s="501"/>
      <c r="F1269" s="503"/>
      <c r="G1269" s="503"/>
      <c r="H1269" s="503"/>
    </row>
    <row r="1270" spans="5:8">
      <c r="E1270" s="501"/>
      <c r="F1270" s="503"/>
      <c r="G1270" s="503"/>
      <c r="H1270" s="503"/>
    </row>
    <row r="1271" spans="5:8">
      <c r="E1271" s="501"/>
      <c r="F1271" s="503"/>
      <c r="G1271" s="503"/>
      <c r="H1271" s="503"/>
    </row>
    <row r="1272" spans="5:8">
      <c r="E1272" s="501"/>
      <c r="F1272" s="503"/>
      <c r="G1272" s="503"/>
      <c r="H1272" s="503"/>
    </row>
    <row r="1273" spans="5:8">
      <c r="E1273" s="501"/>
      <c r="F1273" s="503"/>
      <c r="G1273" s="503"/>
      <c r="H1273" s="503"/>
    </row>
    <row r="1274" spans="5:8">
      <c r="E1274" s="501"/>
      <c r="F1274" s="503"/>
      <c r="G1274" s="503"/>
      <c r="H1274" s="503"/>
    </row>
    <row r="1275" spans="5:8">
      <c r="E1275" s="501"/>
      <c r="F1275" s="503"/>
      <c r="G1275" s="503"/>
      <c r="H1275" s="503"/>
    </row>
    <row r="1276" spans="5:8">
      <c r="E1276" s="501"/>
      <c r="F1276" s="503"/>
      <c r="G1276" s="503"/>
      <c r="H1276" s="503"/>
    </row>
    <row r="1277" spans="5:8">
      <c r="E1277" s="501"/>
      <c r="F1277" s="503"/>
      <c r="G1277" s="503"/>
      <c r="H1277" s="503"/>
    </row>
    <row r="1278" spans="5:8">
      <c r="E1278" s="501"/>
      <c r="F1278" s="503"/>
      <c r="G1278" s="503"/>
      <c r="H1278" s="503"/>
    </row>
    <row r="1279" spans="5:8">
      <c r="E1279" s="501"/>
      <c r="F1279" s="503"/>
      <c r="G1279" s="503"/>
      <c r="H1279" s="503"/>
    </row>
    <row r="1280" spans="5:8">
      <c r="E1280" s="501"/>
      <c r="F1280" s="503"/>
      <c r="G1280" s="503"/>
      <c r="H1280" s="503"/>
    </row>
    <row r="1281" spans="5:8">
      <c r="E1281" s="501"/>
      <c r="F1281" s="503"/>
      <c r="G1281" s="503"/>
      <c r="H1281" s="503"/>
    </row>
    <row r="1282" spans="5:8">
      <c r="E1282" s="501"/>
      <c r="F1282" s="503"/>
      <c r="G1282" s="503"/>
      <c r="H1282" s="503"/>
    </row>
    <row r="1283" spans="5:8">
      <c r="E1283" s="501"/>
      <c r="F1283" s="503"/>
      <c r="G1283" s="503"/>
      <c r="H1283" s="503"/>
    </row>
    <row r="1284" spans="5:8">
      <c r="E1284" s="501"/>
      <c r="F1284" s="503"/>
      <c r="G1284" s="503"/>
      <c r="H1284" s="503"/>
    </row>
    <row r="1285" spans="5:8">
      <c r="E1285" s="501"/>
      <c r="F1285" s="503"/>
      <c r="G1285" s="503"/>
      <c r="H1285" s="503"/>
    </row>
    <row r="1286" spans="5:8">
      <c r="E1286" s="501"/>
      <c r="F1286" s="503"/>
      <c r="G1286" s="503"/>
      <c r="H1286" s="503"/>
    </row>
    <row r="1287" spans="5:8">
      <c r="E1287" s="501"/>
      <c r="F1287" s="503"/>
      <c r="G1287" s="503"/>
      <c r="H1287" s="503"/>
    </row>
    <row r="1288" spans="5:8">
      <c r="E1288" s="501"/>
      <c r="F1288" s="503"/>
      <c r="G1288" s="503"/>
      <c r="H1288" s="503"/>
    </row>
    <row r="1289" spans="5:8">
      <c r="E1289" s="501"/>
      <c r="F1289" s="503"/>
      <c r="G1289" s="503"/>
      <c r="H1289" s="503"/>
    </row>
    <row r="1290" spans="5:8">
      <c r="E1290" s="501"/>
      <c r="F1290" s="503"/>
      <c r="G1290" s="503"/>
      <c r="H1290" s="503"/>
    </row>
    <row r="1291" spans="5:8">
      <c r="E1291" s="501"/>
      <c r="F1291" s="503"/>
      <c r="G1291" s="503"/>
      <c r="H1291" s="503"/>
    </row>
    <row r="1292" spans="5:8">
      <c r="E1292" s="501"/>
      <c r="F1292" s="503"/>
      <c r="G1292" s="503"/>
      <c r="H1292" s="503"/>
    </row>
    <row r="1293" spans="5:8">
      <c r="E1293" s="501"/>
      <c r="F1293" s="503"/>
      <c r="G1293" s="503"/>
      <c r="H1293" s="503"/>
    </row>
    <row r="1294" spans="5:8">
      <c r="E1294" s="501"/>
      <c r="F1294" s="503"/>
      <c r="G1294" s="503"/>
      <c r="H1294" s="503"/>
    </row>
    <row r="1295" spans="5:8">
      <c r="E1295" s="501"/>
      <c r="F1295" s="503"/>
      <c r="G1295" s="503"/>
      <c r="H1295" s="503"/>
    </row>
    <row r="1296" spans="5:8">
      <c r="E1296" s="501"/>
      <c r="F1296" s="503"/>
      <c r="G1296" s="503"/>
      <c r="H1296" s="503"/>
    </row>
    <row r="1297" spans="5:8">
      <c r="E1297" s="501"/>
      <c r="F1297" s="503"/>
      <c r="G1297" s="503"/>
      <c r="H1297" s="503"/>
    </row>
    <row r="1298" spans="5:8">
      <c r="E1298" s="501"/>
      <c r="F1298" s="503"/>
      <c r="G1298" s="503"/>
      <c r="H1298" s="503"/>
    </row>
    <row r="1299" spans="5:8">
      <c r="E1299" s="501"/>
      <c r="F1299" s="503"/>
      <c r="G1299" s="503"/>
      <c r="H1299" s="503"/>
    </row>
    <row r="1300" spans="5:8">
      <c r="E1300" s="501"/>
      <c r="F1300" s="503"/>
      <c r="G1300" s="503"/>
      <c r="H1300" s="503"/>
    </row>
    <row r="1301" spans="5:8">
      <c r="E1301" s="501"/>
      <c r="F1301" s="503"/>
      <c r="G1301" s="503"/>
      <c r="H1301" s="503"/>
    </row>
    <row r="1302" spans="5:8">
      <c r="E1302" s="501"/>
      <c r="F1302" s="503"/>
      <c r="G1302" s="503"/>
      <c r="H1302" s="503"/>
    </row>
    <row r="1303" spans="5:8">
      <c r="E1303" s="501"/>
      <c r="F1303" s="503"/>
      <c r="G1303" s="503"/>
      <c r="H1303" s="503"/>
    </row>
    <row r="1304" spans="5:8">
      <c r="E1304" s="501"/>
      <c r="F1304" s="503"/>
      <c r="G1304" s="503"/>
      <c r="H1304" s="503"/>
    </row>
    <row r="1305" spans="5:8">
      <c r="E1305" s="501"/>
      <c r="F1305" s="503"/>
      <c r="G1305" s="503"/>
      <c r="H1305" s="503"/>
    </row>
    <row r="1306" spans="5:8">
      <c r="E1306" s="501"/>
      <c r="F1306" s="503"/>
      <c r="G1306" s="503"/>
      <c r="H1306" s="503"/>
    </row>
    <row r="1307" spans="5:8">
      <c r="E1307" s="501"/>
      <c r="F1307" s="503"/>
      <c r="G1307" s="503"/>
      <c r="H1307" s="503"/>
    </row>
    <row r="1308" spans="5:8">
      <c r="E1308" s="501"/>
      <c r="F1308" s="503"/>
      <c r="G1308" s="503"/>
      <c r="H1308" s="503"/>
    </row>
    <row r="1309" spans="5:8">
      <c r="E1309" s="501"/>
      <c r="F1309" s="503"/>
      <c r="G1309" s="503"/>
      <c r="H1309" s="503"/>
    </row>
    <row r="1310" spans="5:8">
      <c r="E1310" s="501"/>
      <c r="F1310" s="503"/>
      <c r="G1310" s="503"/>
      <c r="H1310" s="503"/>
    </row>
    <row r="1311" spans="5:8">
      <c r="E1311" s="501"/>
      <c r="F1311" s="503"/>
      <c r="G1311" s="503"/>
      <c r="H1311" s="503"/>
    </row>
    <row r="1312" spans="5:8">
      <c r="E1312" s="501"/>
      <c r="F1312" s="503"/>
      <c r="G1312" s="503"/>
      <c r="H1312" s="503"/>
    </row>
    <row r="1313" spans="5:8">
      <c r="E1313" s="501"/>
      <c r="F1313" s="503"/>
      <c r="G1313" s="503"/>
      <c r="H1313" s="503"/>
    </row>
    <row r="1314" spans="5:8">
      <c r="E1314" s="501"/>
      <c r="F1314" s="503"/>
      <c r="G1314" s="503"/>
      <c r="H1314" s="503"/>
    </row>
    <row r="1315" spans="5:8">
      <c r="E1315" s="501"/>
      <c r="F1315" s="503"/>
      <c r="G1315" s="503"/>
      <c r="H1315" s="503"/>
    </row>
    <row r="1316" spans="5:8">
      <c r="E1316" s="501"/>
      <c r="F1316" s="503"/>
      <c r="G1316" s="503"/>
      <c r="H1316" s="503"/>
    </row>
    <row r="1317" spans="5:8">
      <c r="E1317" s="501"/>
      <c r="F1317" s="503"/>
      <c r="G1317" s="503"/>
      <c r="H1317" s="503"/>
    </row>
    <row r="1318" spans="5:8">
      <c r="E1318" s="501"/>
      <c r="F1318" s="503"/>
      <c r="G1318" s="503"/>
      <c r="H1318" s="503"/>
    </row>
    <row r="1319" spans="5:8">
      <c r="E1319" s="501"/>
      <c r="F1319" s="503"/>
      <c r="G1319" s="503"/>
      <c r="H1319" s="503"/>
    </row>
    <row r="1320" spans="5:8">
      <c r="E1320" s="501"/>
      <c r="F1320" s="503"/>
      <c r="G1320" s="503"/>
      <c r="H1320" s="503"/>
    </row>
    <row r="1321" spans="5:8">
      <c r="E1321" s="501"/>
      <c r="F1321" s="503"/>
      <c r="G1321" s="503"/>
      <c r="H1321" s="503"/>
    </row>
    <row r="1322" spans="5:8">
      <c r="E1322" s="501"/>
      <c r="F1322" s="503"/>
      <c r="G1322" s="503"/>
      <c r="H1322" s="503"/>
    </row>
    <row r="1323" spans="5:8">
      <c r="E1323" s="501"/>
      <c r="F1323" s="503"/>
      <c r="G1323" s="503"/>
      <c r="H1323" s="503"/>
    </row>
    <row r="1324" spans="5:8">
      <c r="E1324" s="501"/>
      <c r="F1324" s="503"/>
      <c r="G1324" s="503"/>
      <c r="H1324" s="503"/>
    </row>
    <row r="1325" spans="5:8">
      <c r="E1325" s="501"/>
      <c r="F1325" s="503"/>
      <c r="G1325" s="503"/>
      <c r="H1325" s="503"/>
    </row>
    <row r="1326" spans="5:8">
      <c r="E1326" s="501"/>
      <c r="F1326" s="503"/>
      <c r="G1326" s="503"/>
      <c r="H1326" s="503"/>
    </row>
    <row r="1327" spans="5:8">
      <c r="E1327" s="501"/>
      <c r="F1327" s="503"/>
      <c r="G1327" s="503"/>
      <c r="H1327" s="503"/>
    </row>
    <row r="1328" spans="5:8">
      <c r="E1328" s="501"/>
      <c r="F1328" s="503"/>
      <c r="G1328" s="503"/>
      <c r="H1328" s="503"/>
    </row>
    <row r="1329" spans="5:8">
      <c r="E1329" s="501"/>
      <c r="F1329" s="503"/>
      <c r="G1329" s="503"/>
      <c r="H1329" s="503"/>
    </row>
    <row r="1330" spans="5:8">
      <c r="E1330" s="501"/>
      <c r="F1330" s="503"/>
      <c r="G1330" s="503"/>
      <c r="H1330" s="503"/>
    </row>
    <row r="1331" spans="5:8">
      <c r="E1331" s="501"/>
      <c r="F1331" s="503"/>
      <c r="G1331" s="503"/>
      <c r="H1331" s="503"/>
    </row>
    <row r="1332" spans="5:8">
      <c r="E1332" s="501"/>
      <c r="F1332" s="503"/>
      <c r="G1332" s="503"/>
      <c r="H1332" s="503"/>
    </row>
    <row r="1333" spans="5:8">
      <c r="E1333" s="501"/>
      <c r="F1333" s="503"/>
      <c r="G1333" s="503"/>
      <c r="H1333" s="503"/>
    </row>
    <row r="1334" spans="5:8">
      <c r="E1334" s="501"/>
      <c r="F1334" s="503"/>
      <c r="G1334" s="503"/>
      <c r="H1334" s="503"/>
    </row>
    <row r="1335" spans="5:8">
      <c r="E1335" s="501"/>
      <c r="F1335" s="503"/>
      <c r="G1335" s="503"/>
      <c r="H1335" s="503"/>
    </row>
    <row r="1336" spans="5:8">
      <c r="E1336" s="501"/>
      <c r="F1336" s="503"/>
      <c r="G1336" s="503"/>
      <c r="H1336" s="503"/>
    </row>
    <row r="1337" spans="5:8">
      <c r="E1337" s="501"/>
      <c r="F1337" s="503"/>
      <c r="G1337" s="503"/>
      <c r="H1337" s="503"/>
    </row>
    <row r="1338" spans="5:8">
      <c r="E1338" s="501"/>
      <c r="F1338" s="503"/>
      <c r="G1338" s="503"/>
      <c r="H1338" s="503"/>
    </row>
    <row r="1339" spans="5:8">
      <c r="E1339" s="501"/>
      <c r="F1339" s="503"/>
      <c r="G1339" s="503"/>
      <c r="H1339" s="503"/>
    </row>
    <row r="1340" spans="5:8">
      <c r="E1340" s="501"/>
      <c r="F1340" s="503"/>
      <c r="G1340" s="503"/>
      <c r="H1340" s="503"/>
    </row>
    <row r="1341" spans="5:8">
      <c r="E1341" s="501"/>
      <c r="F1341" s="503"/>
      <c r="G1341" s="503"/>
      <c r="H1341" s="503"/>
    </row>
    <row r="1342" spans="5:8">
      <c r="E1342" s="501"/>
      <c r="F1342" s="503"/>
      <c r="G1342" s="503"/>
      <c r="H1342" s="503"/>
    </row>
    <row r="1343" spans="5:8">
      <c r="E1343" s="501"/>
      <c r="F1343" s="503"/>
      <c r="G1343" s="503"/>
      <c r="H1343" s="503"/>
    </row>
    <row r="1344" spans="5:8">
      <c r="E1344" s="501"/>
      <c r="F1344" s="503"/>
      <c r="G1344" s="503"/>
      <c r="H1344" s="503"/>
    </row>
    <row r="1345" spans="5:8">
      <c r="E1345" s="501"/>
      <c r="F1345" s="503"/>
      <c r="G1345" s="503"/>
      <c r="H1345" s="503"/>
    </row>
    <row r="1346" spans="5:8">
      <c r="E1346" s="501"/>
      <c r="F1346" s="503"/>
      <c r="G1346" s="503"/>
      <c r="H1346" s="503"/>
    </row>
    <row r="1347" spans="5:8">
      <c r="E1347" s="501"/>
      <c r="F1347" s="503"/>
      <c r="G1347" s="503"/>
      <c r="H1347" s="503"/>
    </row>
    <row r="1348" spans="5:8">
      <c r="E1348" s="501"/>
      <c r="F1348" s="503"/>
      <c r="G1348" s="503"/>
      <c r="H1348" s="503"/>
    </row>
    <row r="1349" spans="5:8">
      <c r="E1349" s="501"/>
      <c r="F1349" s="503"/>
      <c r="G1349" s="503"/>
      <c r="H1349" s="503"/>
    </row>
    <row r="1350" spans="5:8">
      <c r="E1350" s="501"/>
      <c r="F1350" s="503"/>
      <c r="G1350" s="503"/>
      <c r="H1350" s="503"/>
    </row>
    <row r="1351" spans="5:8">
      <c r="E1351" s="501"/>
      <c r="F1351" s="503"/>
      <c r="G1351" s="503"/>
      <c r="H1351" s="503"/>
    </row>
    <row r="1352" spans="5:8">
      <c r="E1352" s="501"/>
      <c r="F1352" s="503"/>
      <c r="G1352" s="503"/>
      <c r="H1352" s="503"/>
    </row>
    <row r="1353" spans="5:8">
      <c r="E1353" s="501"/>
      <c r="F1353" s="503"/>
      <c r="G1353" s="503"/>
      <c r="H1353" s="503"/>
    </row>
    <row r="1354" spans="5:8">
      <c r="E1354" s="501"/>
      <c r="F1354" s="503"/>
      <c r="G1354" s="503"/>
      <c r="H1354" s="503"/>
    </row>
    <row r="1355" spans="5:8">
      <c r="E1355" s="501"/>
      <c r="F1355" s="503"/>
      <c r="G1355" s="503"/>
      <c r="H1355" s="503"/>
    </row>
    <row r="1356" spans="5:8">
      <c r="E1356" s="501"/>
      <c r="F1356" s="503"/>
      <c r="G1356" s="503"/>
      <c r="H1356" s="503"/>
    </row>
    <row r="1357" spans="5:8">
      <c r="E1357" s="501"/>
      <c r="F1357" s="503"/>
      <c r="G1357" s="503"/>
      <c r="H1357" s="503"/>
    </row>
    <row r="1358" spans="5:8">
      <c r="E1358" s="501"/>
      <c r="F1358" s="503"/>
      <c r="G1358" s="503"/>
      <c r="H1358" s="503"/>
    </row>
    <row r="1359" spans="5:8">
      <c r="E1359" s="501"/>
      <c r="F1359" s="503"/>
      <c r="G1359" s="503"/>
      <c r="H1359" s="503"/>
    </row>
    <row r="1360" spans="5:8">
      <c r="E1360" s="501"/>
      <c r="F1360" s="503"/>
      <c r="G1360" s="503"/>
      <c r="H1360" s="503"/>
    </row>
    <row r="1361" spans="5:8">
      <c r="E1361" s="501"/>
      <c r="F1361" s="503"/>
      <c r="G1361" s="503"/>
      <c r="H1361" s="503"/>
    </row>
    <row r="1362" spans="5:8">
      <c r="E1362" s="501"/>
      <c r="F1362" s="503"/>
      <c r="G1362" s="503"/>
      <c r="H1362" s="503"/>
    </row>
    <row r="1363" spans="5:8">
      <c r="E1363" s="501"/>
      <c r="F1363" s="503"/>
      <c r="G1363" s="503"/>
      <c r="H1363" s="503"/>
    </row>
    <row r="1364" spans="5:8">
      <c r="E1364" s="501"/>
      <c r="F1364" s="503"/>
      <c r="G1364" s="503"/>
      <c r="H1364" s="503"/>
    </row>
    <row r="1365" spans="5:8">
      <c r="E1365" s="501"/>
      <c r="F1365" s="503"/>
      <c r="G1365" s="503"/>
      <c r="H1365" s="503"/>
    </row>
    <row r="1366" spans="5:8">
      <c r="E1366" s="501"/>
      <c r="F1366" s="503"/>
      <c r="G1366" s="503"/>
      <c r="H1366" s="503"/>
    </row>
    <row r="1367" spans="5:8">
      <c r="E1367" s="501"/>
      <c r="F1367" s="503"/>
      <c r="G1367" s="503"/>
      <c r="H1367" s="503"/>
    </row>
    <row r="1368" spans="5:8">
      <c r="E1368" s="501"/>
      <c r="F1368" s="503"/>
      <c r="G1368" s="503"/>
      <c r="H1368" s="503"/>
    </row>
    <row r="1369" spans="5:8">
      <c r="E1369" s="501"/>
      <c r="F1369" s="503"/>
      <c r="G1369" s="503"/>
      <c r="H1369" s="503"/>
    </row>
    <row r="1370" spans="5:8">
      <c r="E1370" s="501"/>
      <c r="F1370" s="503"/>
      <c r="G1370" s="503"/>
      <c r="H1370" s="503"/>
    </row>
    <row r="1371" spans="5:8">
      <c r="E1371" s="501"/>
      <c r="F1371" s="503"/>
      <c r="G1371" s="503"/>
      <c r="H1371" s="503"/>
    </row>
    <row r="1372" spans="5:8">
      <c r="E1372" s="501"/>
      <c r="F1372" s="503"/>
      <c r="G1372" s="503"/>
      <c r="H1372" s="503"/>
    </row>
    <row r="1373" spans="5:8">
      <c r="E1373" s="501"/>
      <c r="F1373" s="503"/>
      <c r="G1373" s="503"/>
      <c r="H1373" s="503"/>
    </row>
    <row r="1374" spans="5:8">
      <c r="E1374" s="501"/>
      <c r="F1374" s="503"/>
      <c r="G1374" s="503"/>
      <c r="H1374" s="503"/>
    </row>
    <row r="1375" spans="5:8">
      <c r="E1375" s="501"/>
      <c r="F1375" s="503"/>
      <c r="G1375" s="503"/>
      <c r="H1375" s="503"/>
    </row>
    <row r="1376" spans="5:8">
      <c r="E1376" s="501"/>
      <c r="F1376" s="503"/>
      <c r="G1376" s="503"/>
      <c r="H1376" s="503"/>
    </row>
    <row r="1377" spans="5:8">
      <c r="E1377" s="501"/>
      <c r="F1377" s="503"/>
      <c r="G1377" s="503"/>
      <c r="H1377" s="503"/>
    </row>
    <row r="1378" spans="5:8">
      <c r="E1378" s="501"/>
      <c r="F1378" s="503"/>
      <c r="G1378" s="503"/>
      <c r="H1378" s="503"/>
    </row>
    <row r="1379" spans="5:8">
      <c r="E1379" s="501"/>
      <c r="F1379" s="503"/>
      <c r="G1379" s="503"/>
      <c r="H1379" s="503"/>
    </row>
    <row r="1380" spans="5:8">
      <c r="E1380" s="501"/>
      <c r="F1380" s="503"/>
      <c r="G1380" s="503"/>
      <c r="H1380" s="503"/>
    </row>
    <row r="1381" spans="5:8">
      <c r="E1381" s="501"/>
      <c r="F1381" s="503"/>
      <c r="G1381" s="503"/>
      <c r="H1381" s="503"/>
    </row>
    <row r="1382" spans="5:8">
      <c r="E1382" s="501"/>
      <c r="F1382" s="503"/>
      <c r="G1382" s="503"/>
      <c r="H1382" s="503"/>
    </row>
    <row r="1383" spans="5:8">
      <c r="E1383" s="501"/>
      <c r="F1383" s="503"/>
      <c r="G1383" s="503"/>
      <c r="H1383" s="503"/>
    </row>
    <row r="1384" spans="5:8">
      <c r="E1384" s="501"/>
      <c r="F1384" s="503"/>
      <c r="G1384" s="503"/>
      <c r="H1384" s="503"/>
    </row>
    <row r="1385" spans="5:8">
      <c r="E1385" s="501"/>
      <c r="F1385" s="503"/>
      <c r="G1385" s="503"/>
      <c r="H1385" s="503"/>
    </row>
    <row r="1386" spans="5:8">
      <c r="E1386" s="501"/>
      <c r="F1386" s="503"/>
      <c r="G1386" s="503"/>
      <c r="H1386" s="503"/>
    </row>
    <row r="1387" spans="5:8">
      <c r="E1387" s="501"/>
      <c r="F1387" s="503"/>
      <c r="G1387" s="503"/>
      <c r="H1387" s="503"/>
    </row>
    <row r="1388" spans="5:8">
      <c r="E1388" s="501"/>
      <c r="F1388" s="503"/>
      <c r="G1388" s="503"/>
      <c r="H1388" s="503"/>
    </row>
    <row r="1389" spans="5:8">
      <c r="E1389" s="501"/>
      <c r="F1389" s="503"/>
      <c r="G1389" s="503"/>
      <c r="H1389" s="503"/>
    </row>
    <row r="1390" spans="5:8">
      <c r="E1390" s="501"/>
      <c r="F1390" s="503"/>
      <c r="G1390" s="503"/>
      <c r="H1390" s="503"/>
    </row>
    <row r="1391" spans="5:8">
      <c r="E1391" s="501"/>
      <c r="F1391" s="503"/>
      <c r="G1391" s="503"/>
      <c r="H1391" s="503"/>
    </row>
    <row r="1392" spans="5:8">
      <c r="E1392" s="501"/>
      <c r="F1392" s="503"/>
      <c r="G1392" s="503"/>
      <c r="H1392" s="503"/>
    </row>
    <row r="1393" spans="5:8">
      <c r="E1393" s="501"/>
      <c r="F1393" s="503"/>
      <c r="G1393" s="503"/>
      <c r="H1393" s="503"/>
    </row>
    <row r="1394" spans="5:8">
      <c r="E1394" s="501"/>
      <c r="F1394" s="503"/>
      <c r="G1394" s="503"/>
      <c r="H1394" s="503"/>
    </row>
    <row r="1395" spans="5:8">
      <c r="E1395" s="501"/>
      <c r="F1395" s="503"/>
      <c r="G1395" s="503"/>
      <c r="H1395" s="503"/>
    </row>
    <row r="1396" spans="5:8">
      <c r="E1396" s="501"/>
      <c r="F1396" s="503"/>
      <c r="G1396" s="503"/>
      <c r="H1396" s="503"/>
    </row>
    <row r="1397" spans="5:8">
      <c r="E1397" s="501"/>
      <c r="F1397" s="503"/>
      <c r="G1397" s="503"/>
      <c r="H1397" s="503"/>
    </row>
    <row r="1398" spans="5:8">
      <c r="E1398" s="501"/>
      <c r="F1398" s="503"/>
      <c r="G1398" s="503"/>
      <c r="H1398" s="503"/>
    </row>
    <row r="1399" spans="5:8">
      <c r="E1399" s="501"/>
      <c r="F1399" s="503"/>
      <c r="G1399" s="503"/>
      <c r="H1399" s="503"/>
    </row>
    <row r="1400" spans="5:8">
      <c r="E1400" s="501"/>
      <c r="F1400" s="503"/>
      <c r="G1400" s="503"/>
      <c r="H1400" s="503"/>
    </row>
    <row r="1401" spans="5:8">
      <c r="E1401" s="501"/>
      <c r="F1401" s="503"/>
      <c r="G1401" s="503"/>
      <c r="H1401" s="503"/>
    </row>
    <row r="1402" spans="5:8">
      <c r="E1402" s="501"/>
      <c r="F1402" s="503"/>
      <c r="G1402" s="503"/>
      <c r="H1402" s="503"/>
    </row>
    <row r="1403" spans="5:8">
      <c r="E1403" s="501"/>
      <c r="F1403" s="503"/>
      <c r="G1403" s="503"/>
      <c r="H1403" s="503"/>
    </row>
    <row r="1404" spans="5:8">
      <c r="E1404" s="501"/>
      <c r="F1404" s="503"/>
      <c r="G1404" s="503"/>
      <c r="H1404" s="503"/>
    </row>
    <row r="1405" spans="5:8">
      <c r="E1405" s="501"/>
      <c r="F1405" s="503"/>
      <c r="G1405" s="503"/>
      <c r="H1405" s="503"/>
    </row>
    <row r="1406" spans="5:8">
      <c r="E1406" s="501"/>
      <c r="F1406" s="503"/>
      <c r="G1406" s="503"/>
      <c r="H1406" s="503"/>
    </row>
    <row r="1407" spans="5:8">
      <c r="E1407" s="501"/>
      <c r="F1407" s="503"/>
      <c r="G1407" s="503"/>
      <c r="H1407" s="503"/>
    </row>
    <row r="1408" spans="5:8">
      <c r="E1408" s="501"/>
      <c r="F1408" s="503"/>
      <c r="G1408" s="503"/>
      <c r="H1408" s="503"/>
    </row>
    <row r="1409" spans="5:8">
      <c r="E1409" s="501"/>
      <c r="F1409" s="503"/>
      <c r="G1409" s="503"/>
      <c r="H1409" s="503"/>
    </row>
    <row r="1410" spans="5:8">
      <c r="E1410" s="501"/>
      <c r="F1410" s="503"/>
      <c r="G1410" s="503"/>
      <c r="H1410" s="503"/>
    </row>
    <row r="1411" spans="5:8">
      <c r="E1411" s="501"/>
      <c r="F1411" s="503"/>
      <c r="G1411" s="503"/>
      <c r="H1411" s="503"/>
    </row>
    <row r="1412" spans="5:8">
      <c r="E1412" s="501"/>
      <c r="F1412" s="503"/>
      <c r="G1412" s="503"/>
      <c r="H1412" s="503"/>
    </row>
    <row r="1413" spans="5:8">
      <c r="E1413" s="501"/>
      <c r="F1413" s="503"/>
      <c r="G1413" s="503"/>
      <c r="H1413" s="503"/>
    </row>
    <row r="1414" spans="5:8">
      <c r="E1414" s="501"/>
      <c r="F1414" s="503"/>
      <c r="G1414" s="503"/>
      <c r="H1414" s="503"/>
    </row>
    <row r="1415" spans="5:8">
      <c r="E1415" s="501"/>
      <c r="F1415" s="503"/>
      <c r="G1415" s="503"/>
      <c r="H1415" s="503"/>
    </row>
    <row r="1416" spans="5:8">
      <c r="E1416" s="501"/>
      <c r="F1416" s="503"/>
      <c r="G1416" s="503"/>
      <c r="H1416" s="503"/>
    </row>
    <row r="1417" spans="5:8">
      <c r="E1417" s="501"/>
      <c r="F1417" s="503"/>
      <c r="G1417" s="503"/>
      <c r="H1417" s="503"/>
    </row>
    <row r="1418" spans="5:8">
      <c r="E1418" s="501"/>
      <c r="F1418" s="503"/>
      <c r="G1418" s="503"/>
      <c r="H1418" s="503"/>
    </row>
    <row r="1419" spans="5:8">
      <c r="E1419" s="501"/>
      <c r="F1419" s="503"/>
      <c r="G1419" s="503"/>
      <c r="H1419" s="503"/>
    </row>
    <row r="1420" spans="5:8">
      <c r="E1420" s="501"/>
      <c r="F1420" s="503"/>
      <c r="G1420" s="503"/>
      <c r="H1420" s="503"/>
    </row>
    <row r="1421" spans="5:8">
      <c r="E1421" s="501"/>
      <c r="F1421" s="503"/>
      <c r="G1421" s="503"/>
      <c r="H1421" s="503"/>
    </row>
    <row r="1422" spans="5:8">
      <c r="E1422" s="501"/>
      <c r="F1422" s="503"/>
      <c r="G1422" s="503"/>
      <c r="H1422" s="503"/>
    </row>
    <row r="1423" spans="5:8">
      <c r="E1423" s="501"/>
      <c r="F1423" s="503"/>
      <c r="G1423" s="503"/>
      <c r="H1423" s="503"/>
    </row>
    <row r="1424" spans="5:8">
      <c r="E1424" s="501"/>
      <c r="F1424" s="503"/>
      <c r="G1424" s="503"/>
      <c r="H1424" s="503"/>
    </row>
    <row r="1425" spans="5:8">
      <c r="E1425" s="501"/>
      <c r="F1425" s="503"/>
      <c r="G1425" s="503"/>
      <c r="H1425" s="503"/>
    </row>
    <row r="1426" spans="5:8">
      <c r="E1426" s="501"/>
      <c r="F1426" s="503"/>
      <c r="G1426" s="503"/>
      <c r="H1426" s="503"/>
    </row>
    <row r="1427" spans="5:8">
      <c r="E1427" s="501"/>
      <c r="F1427" s="503"/>
      <c r="G1427" s="503"/>
      <c r="H1427" s="503"/>
    </row>
    <row r="1428" spans="5:8">
      <c r="E1428" s="501"/>
      <c r="F1428" s="503"/>
      <c r="G1428" s="503"/>
      <c r="H1428" s="503"/>
    </row>
    <row r="1429" spans="5:8">
      <c r="E1429" s="501"/>
      <c r="F1429" s="503"/>
      <c r="G1429" s="503"/>
      <c r="H1429" s="503"/>
    </row>
    <row r="1430" spans="5:8">
      <c r="E1430" s="501"/>
      <c r="F1430" s="503"/>
      <c r="G1430" s="503"/>
      <c r="H1430" s="503"/>
    </row>
    <row r="1431" spans="5:8">
      <c r="E1431" s="501"/>
      <c r="F1431" s="503"/>
      <c r="G1431" s="503"/>
      <c r="H1431" s="503"/>
    </row>
    <row r="1432" spans="5:8">
      <c r="E1432" s="501"/>
      <c r="F1432" s="503"/>
      <c r="G1432" s="503"/>
      <c r="H1432" s="503"/>
    </row>
    <row r="1433" spans="5:8">
      <c r="E1433" s="501"/>
      <c r="F1433" s="503"/>
      <c r="G1433" s="503"/>
      <c r="H1433" s="503"/>
    </row>
    <row r="1434" spans="5:8">
      <c r="E1434" s="501"/>
      <c r="F1434" s="503"/>
      <c r="G1434" s="503"/>
      <c r="H1434" s="503"/>
    </row>
    <row r="1435" spans="5:8">
      <c r="E1435" s="501"/>
      <c r="F1435" s="503"/>
      <c r="G1435" s="503"/>
      <c r="H1435" s="503"/>
    </row>
    <row r="1436" spans="5:8">
      <c r="E1436" s="501"/>
      <c r="F1436" s="503"/>
      <c r="G1436" s="503"/>
      <c r="H1436" s="503"/>
    </row>
    <row r="1437" spans="5:8">
      <c r="E1437" s="501"/>
      <c r="F1437" s="503"/>
      <c r="G1437" s="503"/>
      <c r="H1437" s="503"/>
    </row>
    <row r="1438" spans="5:8">
      <c r="E1438" s="501"/>
      <c r="F1438" s="503"/>
      <c r="G1438" s="503"/>
      <c r="H1438" s="503"/>
    </row>
    <row r="1439" spans="5:8">
      <c r="E1439" s="501"/>
      <c r="F1439" s="503"/>
      <c r="G1439" s="503"/>
      <c r="H1439" s="503"/>
    </row>
    <row r="1440" spans="5:8">
      <c r="E1440" s="501"/>
      <c r="F1440" s="503"/>
      <c r="G1440" s="503"/>
      <c r="H1440" s="503"/>
    </row>
    <row r="1441" spans="5:8">
      <c r="E1441" s="501"/>
      <c r="F1441" s="503"/>
      <c r="G1441" s="503"/>
      <c r="H1441" s="503"/>
    </row>
    <row r="1442" spans="5:8">
      <c r="E1442" s="501"/>
      <c r="F1442" s="503"/>
      <c r="G1442" s="503"/>
      <c r="H1442" s="503"/>
    </row>
    <row r="1443" spans="5:8">
      <c r="E1443" s="501"/>
      <c r="F1443" s="503"/>
      <c r="G1443" s="503"/>
      <c r="H1443" s="503"/>
    </row>
    <row r="1444" spans="5:8">
      <c r="E1444" s="501"/>
      <c r="F1444" s="503"/>
      <c r="G1444" s="503"/>
      <c r="H1444" s="503"/>
    </row>
    <row r="1445" spans="5:8">
      <c r="E1445" s="501"/>
      <c r="F1445" s="503"/>
      <c r="G1445" s="503"/>
      <c r="H1445" s="503"/>
    </row>
    <row r="1446" spans="5:8">
      <c r="E1446" s="501"/>
      <c r="F1446" s="503"/>
      <c r="G1446" s="503"/>
      <c r="H1446" s="503"/>
    </row>
    <row r="1447" spans="5:8">
      <c r="E1447" s="501"/>
      <c r="F1447" s="503"/>
      <c r="G1447" s="503"/>
      <c r="H1447" s="503"/>
    </row>
    <row r="1448" spans="5:8">
      <c r="E1448" s="501"/>
      <c r="F1448" s="503"/>
      <c r="G1448" s="503"/>
      <c r="H1448" s="503"/>
    </row>
    <row r="1449" spans="5:8">
      <c r="E1449" s="501"/>
      <c r="F1449" s="503"/>
      <c r="G1449" s="503"/>
      <c r="H1449" s="503"/>
    </row>
    <row r="1450" spans="5:8">
      <c r="E1450" s="501"/>
      <c r="F1450" s="503"/>
      <c r="G1450" s="503"/>
      <c r="H1450" s="503"/>
    </row>
    <row r="1451" spans="5:8">
      <c r="E1451" s="501"/>
      <c r="F1451" s="503"/>
      <c r="G1451" s="503"/>
      <c r="H1451" s="503"/>
    </row>
    <row r="1452" spans="5:8">
      <c r="E1452" s="501"/>
      <c r="F1452" s="503"/>
      <c r="G1452" s="503"/>
      <c r="H1452" s="503"/>
    </row>
    <row r="1453" spans="5:8">
      <c r="E1453" s="501"/>
      <c r="F1453" s="503"/>
      <c r="G1453" s="503"/>
      <c r="H1453" s="503"/>
    </row>
    <row r="1454" spans="5:8">
      <c r="E1454" s="501"/>
      <c r="F1454" s="503"/>
      <c r="G1454" s="503"/>
      <c r="H1454" s="503"/>
    </row>
    <row r="1455" spans="5:8">
      <c r="E1455" s="501"/>
      <c r="F1455" s="503"/>
      <c r="G1455" s="503"/>
      <c r="H1455" s="503"/>
    </row>
    <row r="1456" spans="5:8">
      <c r="E1456" s="501"/>
      <c r="F1456" s="503"/>
      <c r="G1456" s="503"/>
      <c r="H1456" s="503"/>
    </row>
    <row r="1457" spans="5:8">
      <c r="E1457" s="501"/>
      <c r="F1457" s="503"/>
      <c r="G1457" s="503"/>
      <c r="H1457" s="503"/>
    </row>
    <row r="1458" spans="5:8">
      <c r="E1458" s="501"/>
      <c r="F1458" s="503"/>
      <c r="G1458" s="503"/>
      <c r="H1458" s="503"/>
    </row>
    <row r="1459" spans="5:8">
      <c r="E1459" s="501"/>
      <c r="F1459" s="503"/>
      <c r="G1459" s="503"/>
      <c r="H1459" s="503"/>
    </row>
    <row r="1460" spans="5:8">
      <c r="E1460" s="501"/>
      <c r="F1460" s="503"/>
      <c r="G1460" s="503"/>
      <c r="H1460" s="503"/>
    </row>
    <row r="1461" spans="5:8">
      <c r="E1461" s="501"/>
      <c r="F1461" s="503"/>
      <c r="G1461" s="503"/>
      <c r="H1461" s="503"/>
    </row>
    <row r="1462" spans="5:8">
      <c r="E1462" s="501"/>
      <c r="F1462" s="503"/>
      <c r="G1462" s="503"/>
      <c r="H1462" s="503"/>
    </row>
    <row r="1463" spans="5:8">
      <c r="E1463" s="501"/>
      <c r="F1463" s="503"/>
      <c r="G1463" s="503"/>
      <c r="H1463" s="503"/>
    </row>
    <row r="1464" spans="5:8">
      <c r="E1464" s="501"/>
      <c r="F1464" s="503"/>
      <c r="G1464" s="503"/>
      <c r="H1464" s="503"/>
    </row>
    <row r="1465" spans="5:8">
      <c r="E1465" s="501"/>
      <c r="F1465" s="503"/>
      <c r="G1465" s="503"/>
      <c r="H1465" s="503"/>
    </row>
    <row r="1466" spans="5:8">
      <c r="E1466" s="501"/>
      <c r="F1466" s="503"/>
      <c r="G1466" s="503"/>
      <c r="H1466" s="503"/>
    </row>
    <row r="1467" spans="5:8">
      <c r="E1467" s="501"/>
      <c r="F1467" s="503"/>
      <c r="G1467" s="503"/>
      <c r="H1467" s="503"/>
    </row>
    <row r="1468" spans="5:8">
      <c r="E1468" s="501"/>
      <c r="F1468" s="503"/>
      <c r="G1468" s="503"/>
      <c r="H1468" s="503"/>
    </row>
    <row r="1469" spans="5:8">
      <c r="E1469" s="501"/>
      <c r="F1469" s="503"/>
      <c r="G1469" s="503"/>
      <c r="H1469" s="503"/>
    </row>
    <row r="1470" spans="5:8">
      <c r="E1470" s="501"/>
      <c r="F1470" s="503"/>
      <c r="G1470" s="503"/>
      <c r="H1470" s="503"/>
    </row>
    <row r="1471" spans="5:8">
      <c r="E1471" s="501"/>
      <c r="F1471" s="503"/>
      <c r="G1471" s="503"/>
      <c r="H1471" s="503"/>
    </row>
    <row r="1472" spans="5:8">
      <c r="E1472" s="501"/>
      <c r="F1472" s="503"/>
      <c r="G1472" s="503"/>
      <c r="H1472" s="503"/>
    </row>
    <row r="1473" spans="5:8">
      <c r="E1473" s="501"/>
      <c r="F1473" s="503"/>
      <c r="G1473" s="503"/>
      <c r="H1473" s="503"/>
    </row>
    <row r="1474" spans="5:8">
      <c r="E1474" s="501"/>
      <c r="F1474" s="503"/>
      <c r="G1474" s="503"/>
      <c r="H1474" s="503"/>
    </row>
    <row r="1475" spans="5:8">
      <c r="E1475" s="501"/>
      <c r="F1475" s="503"/>
      <c r="G1475" s="503"/>
      <c r="H1475" s="503"/>
    </row>
    <row r="1476" spans="5:8">
      <c r="E1476" s="501"/>
      <c r="F1476" s="503"/>
      <c r="G1476" s="503"/>
      <c r="H1476" s="503"/>
    </row>
    <row r="1477" spans="5:8">
      <c r="E1477" s="501"/>
      <c r="F1477" s="503"/>
      <c r="G1477" s="503"/>
      <c r="H1477" s="503"/>
    </row>
    <row r="1478" spans="5:8">
      <c r="E1478" s="501"/>
      <c r="F1478" s="503"/>
      <c r="G1478" s="503"/>
      <c r="H1478" s="503"/>
    </row>
    <row r="1479" spans="5:8">
      <c r="E1479" s="501"/>
      <c r="F1479" s="503"/>
      <c r="G1479" s="503"/>
      <c r="H1479" s="503"/>
    </row>
    <row r="1480" spans="5:8">
      <c r="E1480" s="501"/>
      <c r="F1480" s="503"/>
      <c r="G1480" s="503"/>
      <c r="H1480" s="503"/>
    </row>
    <row r="1481" spans="5:8">
      <c r="E1481" s="501"/>
      <c r="F1481" s="503"/>
      <c r="G1481" s="503"/>
      <c r="H1481" s="503"/>
    </row>
    <row r="1482" spans="5:8">
      <c r="E1482" s="501"/>
      <c r="F1482" s="503"/>
      <c r="G1482" s="503"/>
      <c r="H1482" s="503"/>
    </row>
    <row r="1483" spans="5:8">
      <c r="E1483" s="501"/>
      <c r="F1483" s="503"/>
      <c r="G1483" s="503"/>
      <c r="H1483" s="503"/>
    </row>
    <row r="1484" spans="5:8">
      <c r="E1484" s="501"/>
      <c r="F1484" s="503"/>
      <c r="G1484" s="503"/>
      <c r="H1484" s="503"/>
    </row>
    <row r="1485" spans="5:8">
      <c r="E1485" s="501"/>
      <c r="F1485" s="503"/>
      <c r="G1485" s="503"/>
      <c r="H1485" s="503"/>
    </row>
    <row r="1486" spans="5:8">
      <c r="E1486" s="501"/>
      <c r="F1486" s="503"/>
      <c r="G1486" s="503"/>
      <c r="H1486" s="503"/>
    </row>
    <row r="1487" spans="5:8">
      <c r="E1487" s="501"/>
      <c r="F1487" s="503"/>
      <c r="G1487" s="503"/>
      <c r="H1487" s="503"/>
    </row>
    <row r="1488" spans="5:8">
      <c r="E1488" s="501"/>
      <c r="F1488" s="503"/>
      <c r="G1488" s="503"/>
      <c r="H1488" s="503"/>
    </row>
    <row r="1489" spans="5:8">
      <c r="E1489" s="501"/>
      <c r="F1489" s="503"/>
      <c r="G1489" s="503"/>
      <c r="H1489" s="503"/>
    </row>
    <row r="1490" spans="5:8">
      <c r="E1490" s="501"/>
      <c r="F1490" s="503"/>
      <c r="G1490" s="503"/>
      <c r="H1490" s="503"/>
    </row>
    <row r="1491" spans="5:8">
      <c r="E1491" s="501"/>
      <c r="F1491" s="503"/>
      <c r="G1491" s="503"/>
      <c r="H1491" s="503"/>
    </row>
    <row r="1492" spans="5:8">
      <c r="E1492" s="501"/>
      <c r="F1492" s="503"/>
      <c r="G1492" s="503"/>
      <c r="H1492" s="503"/>
    </row>
    <row r="1493" spans="5:8">
      <c r="E1493" s="501"/>
      <c r="F1493" s="503"/>
      <c r="G1493" s="503"/>
      <c r="H1493" s="503"/>
    </row>
    <row r="1494" spans="5:8">
      <c r="E1494" s="501"/>
      <c r="F1494" s="503"/>
      <c r="G1494" s="503"/>
      <c r="H1494" s="503"/>
    </row>
    <row r="1495" spans="5:8">
      <c r="E1495" s="501"/>
      <c r="F1495" s="503"/>
      <c r="G1495" s="503"/>
      <c r="H1495" s="503"/>
    </row>
    <row r="1496" spans="5:8">
      <c r="E1496" s="501"/>
      <c r="F1496" s="503"/>
      <c r="G1496" s="503"/>
      <c r="H1496" s="503"/>
    </row>
    <row r="1497" spans="5:8">
      <c r="E1497" s="501"/>
      <c r="F1497" s="503"/>
      <c r="G1497" s="503"/>
      <c r="H1497" s="503"/>
    </row>
    <row r="1498" spans="5:8">
      <c r="E1498" s="501"/>
      <c r="F1498" s="503"/>
      <c r="G1498" s="503"/>
      <c r="H1498" s="503"/>
    </row>
    <row r="1499" spans="5:8">
      <c r="E1499" s="501"/>
      <c r="F1499" s="503"/>
      <c r="G1499" s="503"/>
      <c r="H1499" s="503"/>
    </row>
    <row r="1500" spans="5:8">
      <c r="E1500" s="501"/>
      <c r="F1500" s="503"/>
      <c r="G1500" s="503"/>
      <c r="H1500" s="503"/>
    </row>
    <row r="1501" spans="5:8">
      <c r="E1501" s="501"/>
      <c r="F1501" s="503"/>
      <c r="G1501" s="503"/>
      <c r="H1501" s="503"/>
    </row>
    <row r="1502" spans="5:8">
      <c r="E1502" s="501"/>
      <c r="F1502" s="503"/>
      <c r="G1502" s="503"/>
      <c r="H1502" s="503"/>
    </row>
    <row r="1503" spans="5:8">
      <c r="E1503" s="501"/>
      <c r="F1503" s="503"/>
      <c r="G1503" s="503"/>
      <c r="H1503" s="503"/>
    </row>
    <row r="1504" spans="5:8">
      <c r="E1504" s="501"/>
      <c r="F1504" s="503"/>
      <c r="G1504" s="503"/>
      <c r="H1504" s="503"/>
    </row>
    <row r="1505" spans="5:8">
      <c r="E1505" s="501"/>
      <c r="F1505" s="503"/>
      <c r="G1505" s="503"/>
      <c r="H1505" s="503"/>
    </row>
    <row r="1506" spans="5:8">
      <c r="E1506" s="501"/>
      <c r="F1506" s="503"/>
      <c r="G1506" s="503"/>
      <c r="H1506" s="503"/>
    </row>
    <row r="1507" spans="5:8">
      <c r="E1507" s="501"/>
      <c r="F1507" s="503"/>
      <c r="G1507" s="503"/>
      <c r="H1507" s="503"/>
    </row>
    <row r="1508" spans="5:8">
      <c r="E1508" s="501"/>
      <c r="F1508" s="503"/>
      <c r="G1508" s="503"/>
      <c r="H1508" s="503"/>
    </row>
    <row r="1509" spans="5:8">
      <c r="E1509" s="501"/>
      <c r="F1509" s="503"/>
      <c r="G1509" s="503"/>
      <c r="H1509" s="503"/>
    </row>
    <row r="1510" spans="5:8">
      <c r="E1510" s="501"/>
      <c r="F1510" s="503"/>
      <c r="G1510" s="503"/>
      <c r="H1510" s="503"/>
    </row>
    <row r="1511" spans="5:8">
      <c r="E1511" s="501"/>
      <c r="F1511" s="503"/>
      <c r="G1511" s="503"/>
      <c r="H1511" s="503"/>
    </row>
    <row r="1512" spans="5:8">
      <c r="E1512" s="501"/>
      <c r="F1512" s="503"/>
      <c r="G1512" s="503"/>
      <c r="H1512" s="503"/>
    </row>
    <row r="1513" spans="5:8">
      <c r="E1513" s="501"/>
      <c r="F1513" s="503"/>
      <c r="G1513" s="503"/>
      <c r="H1513" s="503"/>
    </row>
    <row r="1514" spans="5:8">
      <c r="E1514" s="501"/>
      <c r="F1514" s="503"/>
      <c r="G1514" s="503"/>
      <c r="H1514" s="503"/>
    </row>
    <row r="1515" spans="5:8">
      <c r="E1515" s="501"/>
      <c r="F1515" s="503"/>
      <c r="G1515" s="503"/>
      <c r="H1515" s="503"/>
    </row>
    <row r="1516" spans="5:8">
      <c r="E1516" s="501"/>
      <c r="F1516" s="503"/>
      <c r="G1516" s="503"/>
      <c r="H1516" s="503"/>
    </row>
    <row r="1517" spans="5:8">
      <c r="E1517" s="501"/>
      <c r="F1517" s="503"/>
      <c r="G1517" s="503"/>
      <c r="H1517" s="503"/>
    </row>
    <row r="1518" spans="5:8">
      <c r="E1518" s="501"/>
      <c r="F1518" s="503"/>
      <c r="G1518" s="503"/>
      <c r="H1518" s="503"/>
    </row>
    <row r="1519" spans="5:8">
      <c r="E1519" s="501"/>
      <c r="F1519" s="503"/>
      <c r="G1519" s="503"/>
      <c r="H1519" s="503"/>
    </row>
    <row r="1520" spans="5:8">
      <c r="E1520" s="501"/>
      <c r="F1520" s="503"/>
      <c r="G1520" s="503"/>
      <c r="H1520" s="503"/>
    </row>
    <row r="1521" spans="5:8">
      <c r="E1521" s="501"/>
      <c r="F1521" s="503"/>
      <c r="G1521" s="503"/>
      <c r="H1521" s="503"/>
    </row>
    <row r="1522" spans="5:8">
      <c r="E1522" s="501"/>
      <c r="F1522" s="503"/>
      <c r="G1522" s="503"/>
      <c r="H1522" s="503"/>
    </row>
    <row r="1523" spans="5:8">
      <c r="E1523" s="501"/>
      <c r="F1523" s="503"/>
      <c r="G1523" s="503"/>
      <c r="H1523" s="503"/>
    </row>
    <row r="1524" spans="5:8">
      <c r="E1524" s="501"/>
      <c r="F1524" s="503"/>
      <c r="G1524" s="503"/>
      <c r="H1524" s="503"/>
    </row>
    <row r="1525" spans="5:8">
      <c r="E1525" s="501"/>
      <c r="F1525" s="503"/>
      <c r="G1525" s="503"/>
      <c r="H1525" s="503"/>
    </row>
    <row r="1526" spans="5:8">
      <c r="E1526" s="501"/>
      <c r="F1526" s="503"/>
      <c r="G1526" s="503"/>
      <c r="H1526" s="503"/>
    </row>
    <row r="1527" spans="5:8">
      <c r="E1527" s="501"/>
      <c r="F1527" s="503"/>
      <c r="G1527" s="503"/>
      <c r="H1527" s="503"/>
    </row>
    <row r="1528" spans="5:8">
      <c r="E1528" s="501"/>
      <c r="F1528" s="503"/>
      <c r="G1528" s="503"/>
      <c r="H1528" s="503"/>
    </row>
    <row r="1529" spans="5:8">
      <c r="E1529" s="501"/>
      <c r="F1529" s="503"/>
      <c r="G1529" s="503"/>
      <c r="H1529" s="503"/>
    </row>
    <row r="1530" spans="5:8">
      <c r="E1530" s="501"/>
      <c r="F1530" s="503"/>
      <c r="G1530" s="503"/>
      <c r="H1530" s="503"/>
    </row>
    <row r="1531" spans="5:8">
      <c r="E1531" s="501"/>
      <c r="F1531" s="503"/>
      <c r="G1531" s="503"/>
      <c r="H1531" s="503"/>
    </row>
    <row r="1532" spans="5:8">
      <c r="E1532" s="501"/>
      <c r="F1532" s="503"/>
      <c r="G1532" s="503"/>
      <c r="H1532" s="503"/>
    </row>
    <row r="1533" spans="5:8">
      <c r="E1533" s="501"/>
      <c r="F1533" s="503"/>
      <c r="G1533" s="503"/>
      <c r="H1533" s="503"/>
    </row>
    <row r="1534" spans="5:8">
      <c r="E1534" s="501"/>
      <c r="F1534" s="503"/>
      <c r="G1534" s="503"/>
      <c r="H1534" s="503"/>
    </row>
    <row r="1535" spans="5:8">
      <c r="E1535" s="501"/>
      <c r="F1535" s="503"/>
      <c r="G1535" s="503"/>
      <c r="H1535" s="503"/>
    </row>
    <row r="1536" spans="5:8">
      <c r="E1536" s="501"/>
      <c r="F1536" s="503"/>
      <c r="G1536" s="503"/>
      <c r="H1536" s="503"/>
    </row>
    <row r="1537" spans="5:8">
      <c r="E1537" s="501"/>
      <c r="F1537" s="503"/>
      <c r="G1537" s="503"/>
      <c r="H1537" s="503"/>
    </row>
    <row r="1538" spans="5:8">
      <c r="E1538" s="501"/>
      <c r="F1538" s="503"/>
      <c r="G1538" s="503"/>
      <c r="H1538" s="503"/>
    </row>
    <row r="1539" spans="5:8">
      <c r="E1539" s="501"/>
      <c r="F1539" s="503"/>
      <c r="G1539" s="503"/>
      <c r="H1539" s="503"/>
    </row>
    <row r="1540" spans="5:8">
      <c r="E1540" s="501"/>
      <c r="F1540" s="503"/>
      <c r="G1540" s="503"/>
      <c r="H1540" s="503"/>
    </row>
    <row r="1541" spans="5:8">
      <c r="E1541" s="501"/>
      <c r="F1541" s="503"/>
      <c r="G1541" s="503"/>
      <c r="H1541" s="503"/>
    </row>
    <row r="1542" spans="5:8">
      <c r="E1542" s="501"/>
      <c r="F1542" s="503"/>
      <c r="G1542" s="503"/>
      <c r="H1542" s="503"/>
    </row>
    <row r="1543" spans="5:8">
      <c r="E1543" s="501"/>
      <c r="F1543" s="503"/>
      <c r="G1543" s="503"/>
      <c r="H1543" s="503"/>
    </row>
    <row r="1544" spans="5:8">
      <c r="E1544" s="501"/>
      <c r="F1544" s="503"/>
      <c r="G1544" s="503"/>
      <c r="H1544" s="503"/>
    </row>
    <row r="1545" spans="5:8">
      <c r="E1545" s="501"/>
      <c r="F1545" s="503"/>
      <c r="G1545" s="503"/>
      <c r="H1545" s="503"/>
    </row>
    <row r="1546" spans="5:8">
      <c r="E1546" s="501"/>
      <c r="F1546" s="503"/>
      <c r="G1546" s="503"/>
      <c r="H1546" s="503"/>
    </row>
    <row r="1547" spans="5:8">
      <c r="E1547" s="501"/>
      <c r="F1547" s="503"/>
      <c r="G1547" s="503"/>
      <c r="H1547" s="503"/>
    </row>
    <row r="1548" spans="5:8">
      <c r="E1548" s="501"/>
      <c r="F1548" s="503"/>
      <c r="G1548" s="503"/>
      <c r="H1548" s="503"/>
    </row>
    <row r="1549" spans="5:8">
      <c r="E1549" s="501"/>
      <c r="F1549" s="503"/>
      <c r="G1549" s="503"/>
      <c r="H1549" s="503"/>
    </row>
    <row r="1550" spans="5:8">
      <c r="E1550" s="501"/>
      <c r="F1550" s="503"/>
      <c r="G1550" s="503"/>
      <c r="H1550" s="503"/>
    </row>
    <row r="1551" spans="5:8">
      <c r="E1551" s="501"/>
      <c r="F1551" s="503"/>
      <c r="G1551" s="503"/>
      <c r="H1551" s="503"/>
    </row>
    <row r="1552" spans="5:8">
      <c r="E1552" s="501"/>
      <c r="F1552" s="503"/>
      <c r="G1552" s="503"/>
      <c r="H1552" s="503"/>
    </row>
    <row r="1553" spans="5:8">
      <c r="E1553" s="501"/>
      <c r="F1553" s="503"/>
      <c r="G1553" s="503"/>
      <c r="H1553" s="503"/>
    </row>
    <row r="1554" spans="5:8">
      <c r="E1554" s="501"/>
      <c r="F1554" s="503"/>
      <c r="G1554" s="503"/>
      <c r="H1554" s="503"/>
    </row>
    <row r="1555" spans="5:8">
      <c r="E1555" s="501"/>
      <c r="F1555" s="503"/>
      <c r="G1555" s="503"/>
      <c r="H1555" s="503"/>
    </row>
    <row r="1556" spans="5:8">
      <c r="E1556" s="501"/>
      <c r="F1556" s="503"/>
      <c r="G1556" s="503"/>
      <c r="H1556" s="503"/>
    </row>
    <row r="1557" spans="5:8">
      <c r="E1557" s="501"/>
      <c r="F1557" s="503"/>
      <c r="G1557" s="503"/>
      <c r="H1557" s="503"/>
    </row>
    <row r="1558" spans="5:8">
      <c r="E1558" s="501"/>
      <c r="F1558" s="503"/>
      <c r="G1558" s="503"/>
      <c r="H1558" s="503"/>
    </row>
    <row r="1559" spans="5:8">
      <c r="E1559" s="501"/>
      <c r="F1559" s="503"/>
      <c r="G1559" s="503"/>
      <c r="H1559" s="503"/>
    </row>
    <row r="1560" spans="5:8">
      <c r="E1560" s="501"/>
      <c r="F1560" s="503"/>
      <c r="G1560" s="503"/>
      <c r="H1560" s="503"/>
    </row>
    <row r="1561" spans="5:8">
      <c r="E1561" s="501"/>
      <c r="F1561" s="503"/>
      <c r="G1561" s="503"/>
      <c r="H1561" s="503"/>
    </row>
    <row r="1562" spans="5:8">
      <c r="E1562" s="501"/>
      <c r="F1562" s="503"/>
      <c r="G1562" s="503"/>
      <c r="H1562" s="503"/>
    </row>
    <row r="1563" spans="5:8">
      <c r="E1563" s="501"/>
      <c r="F1563" s="503"/>
      <c r="G1563" s="503"/>
      <c r="H1563" s="503"/>
    </row>
    <row r="1564" spans="5:8">
      <c r="E1564" s="501"/>
      <c r="F1564" s="503"/>
      <c r="G1564" s="503"/>
      <c r="H1564" s="503"/>
    </row>
    <row r="1565" spans="5:8">
      <c r="E1565" s="501"/>
      <c r="F1565" s="503"/>
      <c r="G1565" s="503"/>
      <c r="H1565" s="503"/>
    </row>
    <row r="1566" spans="5:8">
      <c r="E1566" s="501"/>
      <c r="F1566" s="503"/>
      <c r="G1566" s="503"/>
      <c r="H1566" s="503"/>
    </row>
    <row r="1567" spans="5:8">
      <c r="E1567" s="501"/>
      <c r="F1567" s="503"/>
      <c r="G1567" s="503"/>
      <c r="H1567" s="503"/>
    </row>
    <row r="1568" spans="5:8">
      <c r="E1568" s="501"/>
      <c r="F1568" s="503"/>
      <c r="G1568" s="503"/>
      <c r="H1568" s="503"/>
    </row>
    <row r="1569" spans="5:8">
      <c r="E1569" s="501"/>
      <c r="F1569" s="503"/>
      <c r="G1569" s="503"/>
      <c r="H1569" s="503"/>
    </row>
    <row r="1570" spans="5:8">
      <c r="E1570" s="501"/>
      <c r="F1570" s="503"/>
      <c r="G1570" s="503"/>
      <c r="H1570" s="503"/>
    </row>
    <row r="1571" spans="5:8">
      <c r="E1571" s="501"/>
      <c r="F1571" s="503"/>
      <c r="G1571" s="503"/>
      <c r="H1571" s="503"/>
    </row>
    <row r="1572" spans="5:8">
      <c r="E1572" s="501"/>
      <c r="F1572" s="503"/>
      <c r="G1572" s="503"/>
      <c r="H1572" s="503"/>
    </row>
    <row r="1573" spans="5:8">
      <c r="E1573" s="501"/>
      <c r="F1573" s="503"/>
      <c r="G1573" s="503"/>
      <c r="H1573" s="503"/>
    </row>
    <row r="1574" spans="5:8">
      <c r="E1574" s="501"/>
      <c r="F1574" s="503"/>
      <c r="G1574" s="503"/>
      <c r="H1574" s="503"/>
    </row>
    <row r="1575" spans="5:8">
      <c r="E1575" s="501"/>
      <c r="F1575" s="503"/>
      <c r="G1575" s="503"/>
      <c r="H1575" s="503"/>
    </row>
    <row r="1576" spans="5:8">
      <c r="E1576" s="501"/>
      <c r="F1576" s="503"/>
      <c r="G1576" s="503"/>
      <c r="H1576" s="503"/>
    </row>
    <row r="1577" spans="5:8">
      <c r="E1577" s="501"/>
      <c r="F1577" s="503"/>
      <c r="G1577" s="503"/>
      <c r="H1577" s="503"/>
    </row>
    <row r="1578" spans="5:8">
      <c r="E1578" s="501"/>
      <c r="F1578" s="503"/>
      <c r="G1578" s="503"/>
      <c r="H1578" s="503"/>
    </row>
    <row r="1579" spans="5:8">
      <c r="E1579" s="501"/>
      <c r="F1579" s="503"/>
      <c r="G1579" s="503"/>
      <c r="H1579" s="503"/>
    </row>
    <row r="1580" spans="5:8">
      <c r="E1580" s="501"/>
      <c r="F1580" s="503"/>
      <c r="G1580" s="503"/>
      <c r="H1580" s="503"/>
    </row>
    <row r="1581" spans="5:8">
      <c r="E1581" s="501"/>
      <c r="F1581" s="503"/>
      <c r="G1581" s="503"/>
      <c r="H1581" s="503"/>
    </row>
    <row r="1582" spans="5:8">
      <c r="E1582" s="501"/>
      <c r="F1582" s="503"/>
      <c r="G1582" s="503"/>
      <c r="H1582" s="503"/>
    </row>
    <row r="1583" spans="5:8">
      <c r="E1583" s="501"/>
      <c r="F1583" s="503"/>
      <c r="G1583" s="503"/>
      <c r="H1583" s="503"/>
    </row>
    <row r="1584" spans="5:8">
      <c r="E1584" s="501"/>
      <c r="F1584" s="503"/>
      <c r="G1584" s="503"/>
      <c r="H1584" s="503"/>
    </row>
    <row r="1585" spans="5:8">
      <c r="E1585" s="501"/>
      <c r="F1585" s="503"/>
      <c r="G1585" s="503"/>
      <c r="H1585" s="503"/>
    </row>
    <row r="1586" spans="5:8">
      <c r="E1586" s="501"/>
      <c r="F1586" s="503"/>
      <c r="G1586" s="503"/>
      <c r="H1586" s="503"/>
    </row>
    <row r="1587" spans="5:8">
      <c r="E1587" s="501"/>
      <c r="F1587" s="503"/>
      <c r="G1587" s="503"/>
      <c r="H1587" s="503"/>
    </row>
    <row r="1588" spans="5:8">
      <c r="E1588" s="501"/>
      <c r="F1588" s="503"/>
      <c r="G1588" s="503"/>
      <c r="H1588" s="503"/>
    </row>
    <row r="1589" spans="5:8">
      <c r="E1589" s="501"/>
      <c r="F1589" s="503"/>
      <c r="G1589" s="503"/>
      <c r="H1589" s="503"/>
    </row>
    <row r="1590" spans="5:8">
      <c r="E1590" s="501"/>
      <c r="F1590" s="503"/>
      <c r="G1590" s="503"/>
      <c r="H1590" s="503"/>
    </row>
    <row r="1591" spans="5:8">
      <c r="E1591" s="501"/>
      <c r="F1591" s="503"/>
      <c r="G1591" s="503"/>
      <c r="H1591" s="503"/>
    </row>
    <row r="1592" spans="5:8">
      <c r="E1592" s="501"/>
      <c r="F1592" s="503"/>
      <c r="G1592" s="503"/>
      <c r="H1592" s="503"/>
    </row>
    <row r="1593" spans="5:8">
      <c r="E1593" s="501"/>
      <c r="F1593" s="503"/>
      <c r="G1593" s="503"/>
      <c r="H1593" s="503"/>
    </row>
    <row r="1594" spans="5:8">
      <c r="E1594" s="501"/>
      <c r="F1594" s="503"/>
      <c r="G1594" s="503"/>
      <c r="H1594" s="503"/>
    </row>
    <row r="1595" spans="5:8">
      <c r="E1595" s="501"/>
      <c r="F1595" s="503"/>
      <c r="G1595" s="503"/>
      <c r="H1595" s="503"/>
    </row>
    <row r="1596" spans="5:8">
      <c r="E1596" s="501"/>
      <c r="F1596" s="503"/>
      <c r="G1596" s="503"/>
      <c r="H1596" s="503"/>
    </row>
    <row r="1597" spans="5:8">
      <c r="E1597" s="501"/>
      <c r="F1597" s="503"/>
      <c r="G1597" s="503"/>
      <c r="H1597" s="503"/>
    </row>
    <row r="1598" spans="5:8">
      <c r="E1598" s="501"/>
      <c r="F1598" s="503"/>
      <c r="G1598" s="503"/>
      <c r="H1598" s="503"/>
    </row>
    <row r="1599" spans="5:8">
      <c r="E1599" s="501"/>
      <c r="F1599" s="503"/>
      <c r="G1599" s="503"/>
      <c r="H1599" s="503"/>
    </row>
    <row r="1600" spans="5:8">
      <c r="E1600" s="501"/>
      <c r="F1600" s="503"/>
      <c r="G1600" s="503"/>
      <c r="H1600" s="503"/>
    </row>
    <row r="1601" spans="5:8">
      <c r="E1601" s="501"/>
      <c r="F1601" s="503"/>
      <c r="G1601" s="503"/>
      <c r="H1601" s="503"/>
    </row>
    <row r="1602" spans="5:8">
      <c r="E1602" s="501"/>
      <c r="F1602" s="503"/>
      <c r="G1602" s="503"/>
      <c r="H1602" s="503"/>
    </row>
    <row r="1603" spans="5:8">
      <c r="E1603" s="501"/>
      <c r="F1603" s="503"/>
      <c r="G1603" s="503"/>
      <c r="H1603" s="503"/>
    </row>
    <row r="1604" spans="5:8">
      <c r="E1604" s="501"/>
      <c r="F1604" s="503"/>
      <c r="G1604" s="503"/>
      <c r="H1604" s="503"/>
    </row>
    <row r="1605" spans="5:8">
      <c r="E1605" s="501"/>
      <c r="F1605" s="503"/>
      <c r="G1605" s="503"/>
      <c r="H1605" s="503"/>
    </row>
    <row r="1606" spans="5:8">
      <c r="E1606" s="501"/>
      <c r="F1606" s="503"/>
      <c r="G1606" s="503"/>
      <c r="H1606" s="503"/>
    </row>
    <row r="1607" spans="5:8">
      <c r="E1607" s="501"/>
      <c r="F1607" s="503"/>
      <c r="G1607" s="503"/>
      <c r="H1607" s="503"/>
    </row>
    <row r="1608" spans="5:8">
      <c r="E1608" s="501"/>
      <c r="F1608" s="503"/>
      <c r="G1608" s="503"/>
      <c r="H1608" s="503"/>
    </row>
    <row r="1609" spans="5:8">
      <c r="E1609" s="501"/>
      <c r="F1609" s="503"/>
      <c r="G1609" s="503"/>
      <c r="H1609" s="503"/>
    </row>
    <row r="1610" spans="5:8">
      <c r="E1610" s="501"/>
      <c r="F1610" s="503"/>
      <c r="G1610" s="503"/>
      <c r="H1610" s="503"/>
    </row>
    <row r="1611" spans="5:8">
      <c r="E1611" s="501"/>
      <c r="F1611" s="503"/>
      <c r="G1611" s="503"/>
      <c r="H1611" s="503"/>
    </row>
    <row r="1612" spans="5:8">
      <c r="E1612" s="501"/>
      <c r="F1612" s="503"/>
      <c r="G1612" s="503"/>
      <c r="H1612" s="503"/>
    </row>
    <row r="1613" spans="5:8">
      <c r="E1613" s="501"/>
      <c r="F1613" s="503"/>
      <c r="G1613" s="503"/>
      <c r="H1613" s="503"/>
    </row>
    <row r="1614" spans="5:8">
      <c r="E1614" s="501"/>
      <c r="F1614" s="503"/>
      <c r="G1614" s="503"/>
      <c r="H1614" s="503"/>
    </row>
    <row r="1615" spans="5:8">
      <c r="E1615" s="501"/>
      <c r="F1615" s="503"/>
      <c r="G1615" s="503"/>
      <c r="H1615" s="503"/>
    </row>
    <row r="1616" spans="5:8">
      <c r="E1616" s="501"/>
      <c r="F1616" s="503"/>
      <c r="G1616" s="503"/>
      <c r="H1616" s="503"/>
    </row>
    <row r="1617" spans="5:8">
      <c r="E1617" s="501"/>
      <c r="F1617" s="503"/>
      <c r="G1617" s="503"/>
      <c r="H1617" s="503"/>
    </row>
    <row r="1618" spans="5:8">
      <c r="E1618" s="501"/>
      <c r="F1618" s="503"/>
      <c r="G1618" s="503"/>
      <c r="H1618" s="503"/>
    </row>
    <row r="1619" spans="5:8">
      <c r="E1619" s="501"/>
      <c r="F1619" s="503"/>
      <c r="G1619" s="503"/>
      <c r="H1619" s="503"/>
    </row>
    <row r="1620" spans="5:8">
      <c r="E1620" s="501"/>
      <c r="F1620" s="503"/>
      <c r="G1620" s="503"/>
      <c r="H1620" s="503"/>
    </row>
    <row r="1621" spans="5:8">
      <c r="E1621" s="501"/>
      <c r="F1621" s="503"/>
      <c r="G1621" s="503"/>
      <c r="H1621" s="503"/>
    </row>
    <row r="1622" spans="5:8">
      <c r="E1622" s="501"/>
      <c r="F1622" s="503"/>
      <c r="G1622" s="503"/>
      <c r="H1622" s="503"/>
    </row>
    <row r="1623" spans="5:8">
      <c r="E1623" s="501"/>
      <c r="F1623" s="503"/>
      <c r="G1623" s="503"/>
      <c r="H1623" s="503"/>
    </row>
    <row r="1624" spans="5:8">
      <c r="E1624" s="501"/>
      <c r="F1624" s="503"/>
      <c r="G1624" s="503"/>
      <c r="H1624" s="503"/>
    </row>
    <row r="1625" spans="5:8">
      <c r="E1625" s="501"/>
      <c r="F1625" s="503"/>
      <c r="G1625" s="503"/>
      <c r="H1625" s="503"/>
    </row>
    <row r="1626" spans="5:8">
      <c r="E1626" s="501"/>
      <c r="F1626" s="503"/>
      <c r="G1626" s="503"/>
      <c r="H1626" s="503"/>
    </row>
    <row r="1627" spans="5:8">
      <c r="E1627" s="501"/>
      <c r="F1627" s="503"/>
      <c r="G1627" s="503"/>
      <c r="H1627" s="503"/>
    </row>
    <row r="1628" spans="5:8">
      <c r="E1628" s="501"/>
      <c r="F1628" s="503"/>
      <c r="G1628" s="503"/>
      <c r="H1628" s="503"/>
    </row>
    <row r="1629" spans="5:8">
      <c r="E1629" s="501"/>
      <c r="F1629" s="503"/>
      <c r="G1629" s="503"/>
      <c r="H1629" s="503"/>
    </row>
    <row r="1630" spans="5:8">
      <c r="E1630" s="501"/>
      <c r="F1630" s="503"/>
      <c r="G1630" s="503"/>
      <c r="H1630" s="503"/>
    </row>
    <row r="1631" spans="5:8">
      <c r="E1631" s="501"/>
      <c r="F1631" s="503"/>
      <c r="G1631" s="503"/>
      <c r="H1631" s="503"/>
    </row>
    <row r="1632" spans="5:8">
      <c r="E1632" s="501"/>
      <c r="F1632" s="503"/>
      <c r="G1632" s="503"/>
      <c r="H1632" s="503"/>
    </row>
    <row r="1633" spans="5:8">
      <c r="E1633" s="501"/>
      <c r="F1633" s="503"/>
      <c r="G1633" s="503"/>
      <c r="H1633" s="503"/>
    </row>
    <row r="1634" spans="5:8">
      <c r="E1634" s="501"/>
      <c r="F1634" s="503"/>
      <c r="G1634" s="503"/>
      <c r="H1634" s="503"/>
    </row>
    <row r="1635" spans="5:8">
      <c r="E1635" s="501"/>
      <c r="F1635" s="503"/>
      <c r="G1635" s="503"/>
      <c r="H1635" s="503"/>
    </row>
    <row r="1636" spans="5:8">
      <c r="E1636" s="501"/>
      <c r="F1636" s="503"/>
      <c r="G1636" s="503"/>
      <c r="H1636" s="503"/>
    </row>
    <row r="1637" spans="5:8">
      <c r="E1637" s="501"/>
      <c r="F1637" s="503"/>
      <c r="G1637" s="503"/>
      <c r="H1637" s="503"/>
    </row>
    <row r="1638" spans="5:8">
      <c r="E1638" s="501"/>
      <c r="F1638" s="503"/>
      <c r="G1638" s="503"/>
      <c r="H1638" s="503"/>
    </row>
    <row r="1639" spans="5:8">
      <c r="E1639" s="501"/>
      <c r="F1639" s="503"/>
      <c r="G1639" s="503"/>
      <c r="H1639" s="503"/>
    </row>
    <row r="1640" spans="5:8">
      <c r="E1640" s="501"/>
      <c r="F1640" s="503"/>
      <c r="G1640" s="503"/>
      <c r="H1640" s="503"/>
    </row>
    <row r="1641" spans="5:8">
      <c r="E1641" s="501"/>
      <c r="F1641" s="503"/>
      <c r="G1641" s="503"/>
      <c r="H1641" s="503"/>
    </row>
    <row r="1642" spans="5:8">
      <c r="E1642" s="501"/>
      <c r="F1642" s="503"/>
      <c r="G1642" s="503"/>
      <c r="H1642" s="503"/>
    </row>
    <row r="1643" spans="5:8">
      <c r="E1643" s="501"/>
      <c r="F1643" s="503"/>
      <c r="G1643" s="503"/>
      <c r="H1643" s="503"/>
    </row>
    <row r="1644" spans="5:8">
      <c r="E1644" s="501"/>
      <c r="F1644" s="503"/>
      <c r="G1644" s="503"/>
      <c r="H1644" s="503"/>
    </row>
    <row r="1645" spans="5:8">
      <c r="E1645" s="501"/>
      <c r="F1645" s="503"/>
      <c r="G1645" s="503"/>
      <c r="H1645" s="503"/>
    </row>
    <row r="1646" spans="5:8">
      <c r="E1646" s="501"/>
      <c r="F1646" s="503"/>
      <c r="G1646" s="503"/>
      <c r="H1646" s="503"/>
    </row>
    <row r="1647" spans="5:8">
      <c r="E1647" s="501"/>
      <c r="F1647" s="503"/>
      <c r="G1647" s="503"/>
      <c r="H1647" s="503"/>
    </row>
    <row r="1648" spans="5:8">
      <c r="E1648" s="501"/>
      <c r="F1648" s="503"/>
      <c r="G1648" s="503"/>
      <c r="H1648" s="503"/>
    </row>
    <row r="1649" spans="5:8">
      <c r="E1649" s="501"/>
      <c r="F1649" s="503"/>
      <c r="G1649" s="503"/>
      <c r="H1649" s="503"/>
    </row>
    <row r="1650" spans="5:8">
      <c r="E1650" s="501"/>
      <c r="F1650" s="503"/>
      <c r="G1650" s="503"/>
      <c r="H1650" s="503"/>
    </row>
    <row r="1651" spans="5:8">
      <c r="E1651" s="501"/>
      <c r="F1651" s="503"/>
      <c r="G1651" s="503"/>
      <c r="H1651" s="503"/>
    </row>
    <row r="1652" spans="5:8">
      <c r="E1652" s="501"/>
      <c r="F1652" s="503"/>
      <c r="G1652" s="503"/>
      <c r="H1652" s="503"/>
    </row>
    <row r="1653" spans="5:8">
      <c r="E1653" s="501"/>
      <c r="F1653" s="503"/>
      <c r="G1653" s="503"/>
      <c r="H1653" s="503"/>
    </row>
    <row r="1654" spans="5:8">
      <c r="E1654" s="501"/>
      <c r="F1654" s="503"/>
      <c r="G1654" s="503"/>
      <c r="H1654" s="503"/>
    </row>
    <row r="1655" spans="5:8">
      <c r="E1655" s="501"/>
      <c r="F1655" s="503"/>
      <c r="G1655" s="503"/>
      <c r="H1655" s="503"/>
    </row>
    <row r="1656" spans="5:8">
      <c r="E1656" s="501"/>
      <c r="F1656" s="503"/>
      <c r="G1656" s="503"/>
      <c r="H1656" s="503"/>
    </row>
    <row r="1657" spans="5:8">
      <c r="E1657" s="501"/>
      <c r="F1657" s="503"/>
      <c r="G1657" s="503"/>
      <c r="H1657" s="503"/>
    </row>
    <row r="1658" spans="5:8">
      <c r="E1658" s="501"/>
      <c r="F1658" s="503"/>
      <c r="G1658" s="503"/>
      <c r="H1658" s="503"/>
    </row>
    <row r="1659" spans="5:8">
      <c r="E1659" s="501"/>
      <c r="F1659" s="503"/>
      <c r="G1659" s="503"/>
      <c r="H1659" s="503"/>
    </row>
    <row r="1660" spans="5:8">
      <c r="E1660" s="501"/>
      <c r="F1660" s="503"/>
      <c r="G1660" s="503"/>
      <c r="H1660" s="503"/>
    </row>
    <row r="1661" spans="5:8">
      <c r="E1661" s="501"/>
      <c r="F1661" s="503"/>
      <c r="G1661" s="503"/>
      <c r="H1661" s="503"/>
    </row>
    <row r="1662" spans="5:8">
      <c r="E1662" s="501"/>
      <c r="F1662" s="503"/>
      <c r="G1662" s="503"/>
      <c r="H1662" s="503"/>
    </row>
    <row r="1663" spans="5:8">
      <c r="E1663" s="501"/>
      <c r="F1663" s="503"/>
      <c r="G1663" s="503"/>
      <c r="H1663" s="503"/>
    </row>
    <row r="1664" spans="5:8">
      <c r="E1664" s="501"/>
      <c r="F1664" s="503"/>
      <c r="G1664" s="503"/>
      <c r="H1664" s="503"/>
    </row>
    <row r="1665" spans="5:8">
      <c r="E1665" s="501"/>
      <c r="F1665" s="503"/>
      <c r="G1665" s="503"/>
      <c r="H1665" s="503"/>
    </row>
    <row r="1666" spans="5:8">
      <c r="E1666" s="501"/>
      <c r="F1666" s="503"/>
      <c r="G1666" s="503"/>
      <c r="H1666" s="503"/>
    </row>
    <row r="1667" spans="5:8">
      <c r="E1667" s="501"/>
      <c r="F1667" s="503"/>
      <c r="G1667" s="503"/>
      <c r="H1667" s="503"/>
    </row>
    <row r="1668" spans="5:8">
      <c r="E1668" s="501"/>
      <c r="F1668" s="503"/>
      <c r="G1668" s="503"/>
      <c r="H1668" s="503"/>
    </row>
    <row r="1669" spans="5:8">
      <c r="E1669" s="501"/>
      <c r="F1669" s="503"/>
      <c r="G1669" s="503"/>
      <c r="H1669" s="503"/>
    </row>
    <row r="1670" spans="5:8">
      <c r="E1670" s="501"/>
      <c r="F1670" s="503"/>
      <c r="G1670" s="503"/>
      <c r="H1670" s="503"/>
    </row>
    <row r="1671" spans="5:8">
      <c r="E1671" s="501"/>
      <c r="F1671" s="503"/>
      <c r="G1671" s="503"/>
      <c r="H1671" s="503"/>
    </row>
    <row r="1672" spans="5:8">
      <c r="E1672" s="501"/>
      <c r="F1672" s="503"/>
      <c r="G1672" s="503"/>
      <c r="H1672" s="503"/>
    </row>
    <row r="1673" spans="5:8">
      <c r="E1673" s="501"/>
      <c r="F1673" s="503"/>
      <c r="G1673" s="503"/>
      <c r="H1673" s="503"/>
    </row>
    <row r="1674" spans="5:8">
      <c r="E1674" s="501"/>
      <c r="F1674" s="503"/>
      <c r="G1674" s="503"/>
      <c r="H1674" s="503"/>
    </row>
    <row r="1675" spans="5:8">
      <c r="E1675" s="501"/>
      <c r="F1675" s="503"/>
      <c r="G1675" s="503"/>
      <c r="H1675" s="503"/>
    </row>
    <row r="1676" spans="5:8">
      <c r="E1676" s="501"/>
      <c r="F1676" s="503"/>
      <c r="G1676" s="503"/>
      <c r="H1676" s="503"/>
    </row>
    <row r="1677" spans="5:8">
      <c r="E1677" s="501"/>
      <c r="F1677" s="503"/>
      <c r="G1677" s="503"/>
      <c r="H1677" s="503"/>
    </row>
    <row r="1678" spans="5:8">
      <c r="E1678" s="501"/>
      <c r="F1678" s="503"/>
      <c r="G1678" s="503"/>
      <c r="H1678" s="503"/>
    </row>
    <row r="1679" spans="5:8">
      <c r="E1679" s="501"/>
      <c r="F1679" s="503"/>
      <c r="G1679" s="503"/>
      <c r="H1679" s="503"/>
    </row>
    <row r="1680" spans="5:8">
      <c r="E1680" s="501"/>
      <c r="F1680" s="503"/>
      <c r="G1680" s="503"/>
      <c r="H1680" s="503"/>
    </row>
    <row r="1681" spans="5:8">
      <c r="E1681" s="501"/>
      <c r="F1681" s="503"/>
      <c r="G1681" s="503"/>
      <c r="H1681" s="503"/>
    </row>
    <row r="1682" spans="5:8">
      <c r="E1682" s="501"/>
      <c r="F1682" s="503"/>
      <c r="G1682" s="503"/>
      <c r="H1682" s="503"/>
    </row>
    <row r="1683" spans="5:8">
      <c r="E1683" s="501"/>
      <c r="F1683" s="503"/>
      <c r="G1683" s="503"/>
      <c r="H1683" s="503"/>
    </row>
    <row r="1684" spans="5:8">
      <c r="E1684" s="501"/>
      <c r="F1684" s="503"/>
      <c r="G1684" s="503"/>
      <c r="H1684" s="503"/>
    </row>
    <row r="1685" spans="5:8">
      <c r="E1685" s="501"/>
      <c r="F1685" s="503"/>
      <c r="G1685" s="503"/>
      <c r="H1685" s="503"/>
    </row>
    <row r="1686" spans="5:8">
      <c r="E1686" s="501"/>
      <c r="F1686" s="503"/>
      <c r="G1686" s="503"/>
      <c r="H1686" s="503"/>
    </row>
    <row r="1687" spans="5:8">
      <c r="E1687" s="501"/>
      <c r="F1687" s="503"/>
      <c r="G1687" s="503"/>
      <c r="H1687" s="503"/>
    </row>
    <row r="1688" spans="5:8">
      <c r="E1688" s="501"/>
      <c r="F1688" s="503"/>
      <c r="G1688" s="503"/>
      <c r="H1688" s="503"/>
    </row>
    <row r="1689" spans="5:8">
      <c r="E1689" s="501"/>
      <c r="F1689" s="503"/>
      <c r="G1689" s="503"/>
      <c r="H1689" s="503"/>
    </row>
    <row r="1690" spans="5:8">
      <c r="E1690" s="501"/>
      <c r="F1690" s="503"/>
      <c r="G1690" s="503"/>
      <c r="H1690" s="503"/>
    </row>
    <row r="1691" spans="5:8">
      <c r="E1691" s="501"/>
      <c r="F1691" s="503"/>
      <c r="G1691" s="503"/>
      <c r="H1691" s="503"/>
    </row>
    <row r="1692" spans="5:8">
      <c r="E1692" s="501"/>
      <c r="F1692" s="503"/>
      <c r="G1692" s="503"/>
      <c r="H1692" s="503"/>
    </row>
    <row r="1693" spans="5:8">
      <c r="E1693" s="501"/>
      <c r="F1693" s="503"/>
      <c r="G1693" s="503"/>
      <c r="H1693" s="503"/>
    </row>
    <row r="1694" spans="5:8">
      <c r="E1694" s="501"/>
      <c r="F1694" s="503"/>
      <c r="G1694" s="503"/>
      <c r="H1694" s="503"/>
    </row>
    <row r="1695" spans="5:8">
      <c r="E1695" s="501"/>
      <c r="F1695" s="503"/>
      <c r="G1695" s="503"/>
      <c r="H1695" s="503"/>
    </row>
    <row r="1696" spans="5:8">
      <c r="E1696" s="501"/>
      <c r="F1696" s="503"/>
      <c r="G1696" s="503"/>
      <c r="H1696" s="503"/>
    </row>
    <row r="1697" spans="5:8">
      <c r="E1697" s="501"/>
      <c r="F1697" s="503"/>
      <c r="G1697" s="503"/>
      <c r="H1697" s="503"/>
    </row>
    <row r="1698" spans="5:8">
      <c r="E1698" s="501"/>
      <c r="F1698" s="503"/>
      <c r="G1698" s="503"/>
      <c r="H1698" s="503"/>
    </row>
    <row r="1699" spans="5:8">
      <c r="E1699" s="501"/>
      <c r="F1699" s="503"/>
      <c r="G1699" s="503"/>
      <c r="H1699" s="503"/>
    </row>
    <row r="1700" spans="5:8">
      <c r="E1700" s="501"/>
      <c r="F1700" s="503"/>
      <c r="G1700" s="503"/>
      <c r="H1700" s="503"/>
    </row>
    <row r="1701" spans="5:8">
      <c r="E1701" s="501"/>
      <c r="F1701" s="503"/>
      <c r="G1701" s="503"/>
      <c r="H1701" s="503"/>
    </row>
    <row r="1702" spans="5:8">
      <c r="E1702" s="501"/>
      <c r="F1702" s="503"/>
      <c r="G1702" s="503"/>
      <c r="H1702" s="503"/>
    </row>
    <row r="1703" spans="5:8">
      <c r="E1703" s="501"/>
      <c r="F1703" s="503"/>
      <c r="G1703" s="503"/>
      <c r="H1703" s="503"/>
    </row>
    <row r="1704" spans="5:8">
      <c r="E1704" s="501"/>
      <c r="F1704" s="503"/>
      <c r="G1704" s="503"/>
      <c r="H1704" s="503"/>
    </row>
    <row r="1705" spans="5:8">
      <c r="E1705" s="501"/>
      <c r="F1705" s="503"/>
      <c r="G1705" s="503"/>
      <c r="H1705" s="503"/>
    </row>
    <row r="1706" spans="5:8">
      <c r="E1706" s="501"/>
      <c r="F1706" s="503"/>
      <c r="G1706" s="503"/>
      <c r="H1706" s="503"/>
    </row>
    <row r="1707" spans="5:8">
      <c r="E1707" s="501"/>
      <c r="F1707" s="503"/>
      <c r="G1707" s="503"/>
      <c r="H1707" s="503"/>
    </row>
    <row r="1708" spans="5:8">
      <c r="E1708" s="501"/>
      <c r="F1708" s="503"/>
      <c r="G1708" s="503"/>
      <c r="H1708" s="503"/>
    </row>
    <row r="1709" spans="5:8">
      <c r="E1709" s="501"/>
      <c r="F1709" s="503"/>
      <c r="G1709" s="503"/>
      <c r="H1709" s="503"/>
    </row>
    <row r="1710" spans="5:8">
      <c r="E1710" s="501"/>
      <c r="F1710" s="503"/>
      <c r="G1710" s="503"/>
      <c r="H1710" s="503"/>
    </row>
    <row r="1711" spans="5:8">
      <c r="E1711" s="501"/>
      <c r="F1711" s="503"/>
      <c r="G1711" s="503"/>
      <c r="H1711" s="503"/>
    </row>
    <row r="1712" spans="5:8">
      <c r="E1712" s="501"/>
      <c r="F1712" s="503"/>
      <c r="G1712" s="503"/>
      <c r="H1712" s="503"/>
    </row>
    <row r="1713" spans="5:8">
      <c r="E1713" s="501"/>
      <c r="F1713" s="503"/>
      <c r="G1713" s="503"/>
      <c r="H1713" s="503"/>
    </row>
    <row r="1714" spans="5:8">
      <c r="E1714" s="501"/>
      <c r="F1714" s="503"/>
      <c r="G1714" s="503"/>
      <c r="H1714" s="503"/>
    </row>
    <row r="1715" spans="5:8">
      <c r="E1715" s="501"/>
      <c r="F1715" s="503"/>
      <c r="G1715" s="503"/>
      <c r="H1715" s="503"/>
    </row>
    <row r="1716" spans="5:8">
      <c r="E1716" s="501"/>
      <c r="F1716" s="503"/>
      <c r="G1716" s="503"/>
      <c r="H1716" s="503"/>
    </row>
    <row r="1717" spans="5:8">
      <c r="E1717" s="501"/>
      <c r="F1717" s="503"/>
      <c r="G1717" s="503"/>
      <c r="H1717" s="503"/>
    </row>
    <row r="1718" spans="5:8">
      <c r="E1718" s="501"/>
      <c r="F1718" s="503"/>
      <c r="G1718" s="503"/>
      <c r="H1718" s="503"/>
    </row>
    <row r="1719" spans="5:8">
      <c r="E1719" s="501"/>
      <c r="F1719" s="503"/>
      <c r="G1719" s="503"/>
      <c r="H1719" s="503"/>
    </row>
    <row r="1720" spans="5:8">
      <c r="E1720" s="501"/>
      <c r="F1720" s="503"/>
      <c r="G1720" s="503"/>
      <c r="H1720" s="503"/>
    </row>
    <row r="1721" spans="5:8">
      <c r="E1721" s="501"/>
      <c r="F1721" s="503"/>
      <c r="G1721" s="503"/>
      <c r="H1721" s="503"/>
    </row>
    <row r="1722" spans="5:8">
      <c r="E1722" s="501"/>
      <c r="F1722" s="503"/>
      <c r="G1722" s="503"/>
      <c r="H1722" s="503"/>
    </row>
    <row r="1723" spans="5:8">
      <c r="E1723" s="501"/>
      <c r="F1723" s="503"/>
      <c r="G1723" s="503"/>
      <c r="H1723" s="503"/>
    </row>
    <row r="1724" spans="5:8">
      <c r="E1724" s="501"/>
      <c r="F1724" s="503"/>
      <c r="G1724" s="503"/>
      <c r="H1724" s="503"/>
    </row>
    <row r="1725" spans="5:8">
      <c r="E1725" s="501"/>
      <c r="F1725" s="503"/>
      <c r="G1725" s="503"/>
      <c r="H1725" s="503"/>
    </row>
    <row r="1726" spans="5:8">
      <c r="E1726" s="501"/>
      <c r="F1726" s="503"/>
      <c r="G1726" s="503"/>
      <c r="H1726" s="503"/>
    </row>
    <row r="1727" spans="5:8">
      <c r="E1727" s="501"/>
      <c r="F1727" s="503"/>
      <c r="G1727" s="503"/>
      <c r="H1727" s="503"/>
    </row>
    <row r="1728" spans="5:8">
      <c r="E1728" s="501"/>
      <c r="F1728" s="503"/>
      <c r="G1728" s="503"/>
      <c r="H1728" s="503"/>
    </row>
    <row r="1729" spans="5:8">
      <c r="E1729" s="501"/>
      <c r="F1729" s="503"/>
      <c r="G1729" s="503"/>
      <c r="H1729" s="503"/>
    </row>
    <row r="1730" spans="5:8">
      <c r="E1730" s="501"/>
      <c r="F1730" s="503"/>
      <c r="G1730" s="503"/>
      <c r="H1730" s="503"/>
    </row>
    <row r="1731" spans="5:8">
      <c r="E1731" s="501"/>
      <c r="F1731" s="503"/>
      <c r="G1731" s="503"/>
      <c r="H1731" s="503"/>
    </row>
    <row r="1732" spans="5:8">
      <c r="E1732" s="501"/>
      <c r="F1732" s="503"/>
      <c r="G1732" s="503"/>
      <c r="H1732" s="503"/>
    </row>
    <row r="1733" spans="5:8">
      <c r="E1733" s="501"/>
      <c r="F1733" s="503"/>
      <c r="G1733" s="503"/>
      <c r="H1733" s="503"/>
    </row>
    <row r="1734" spans="5:8">
      <c r="E1734" s="501"/>
      <c r="F1734" s="503"/>
      <c r="G1734" s="503"/>
      <c r="H1734" s="503"/>
    </row>
    <row r="1735" spans="5:8">
      <c r="E1735" s="501"/>
      <c r="F1735" s="503"/>
      <c r="G1735" s="503"/>
      <c r="H1735" s="503"/>
    </row>
    <row r="1736" spans="5:8">
      <c r="E1736" s="501"/>
      <c r="F1736" s="503"/>
      <c r="G1736" s="503"/>
      <c r="H1736" s="503"/>
    </row>
    <row r="1737" spans="5:8">
      <c r="E1737" s="501"/>
      <c r="F1737" s="503"/>
      <c r="G1737" s="503"/>
      <c r="H1737" s="503"/>
    </row>
    <row r="1738" spans="5:8">
      <c r="E1738" s="501"/>
      <c r="F1738" s="503"/>
      <c r="G1738" s="503"/>
      <c r="H1738" s="503"/>
    </row>
    <row r="1739" spans="5:8">
      <c r="E1739" s="501"/>
      <c r="F1739" s="503"/>
      <c r="G1739" s="503"/>
      <c r="H1739" s="503"/>
    </row>
    <row r="1740" spans="5:8">
      <c r="E1740" s="501"/>
      <c r="F1740" s="503"/>
      <c r="G1740" s="503"/>
      <c r="H1740" s="503"/>
    </row>
    <row r="1741" spans="5:8">
      <c r="E1741" s="501"/>
      <c r="F1741" s="503"/>
      <c r="G1741" s="503"/>
      <c r="H1741" s="503"/>
    </row>
    <row r="1742" spans="5:8">
      <c r="E1742" s="501"/>
      <c r="F1742" s="503"/>
      <c r="G1742" s="503"/>
      <c r="H1742" s="503"/>
    </row>
    <row r="1743" spans="5:8">
      <c r="E1743" s="501"/>
      <c r="F1743" s="503"/>
      <c r="G1743" s="503"/>
      <c r="H1743" s="503"/>
    </row>
    <row r="1744" spans="5:8">
      <c r="E1744" s="501"/>
      <c r="F1744" s="503"/>
      <c r="G1744" s="503"/>
      <c r="H1744" s="503"/>
    </row>
    <row r="1745" spans="5:8">
      <c r="E1745" s="501"/>
      <c r="F1745" s="503"/>
      <c r="G1745" s="503"/>
      <c r="H1745" s="503"/>
    </row>
    <row r="1746" spans="5:8">
      <c r="E1746" s="501"/>
      <c r="F1746" s="503"/>
      <c r="G1746" s="503"/>
      <c r="H1746" s="503"/>
    </row>
    <row r="1747" spans="5:8">
      <c r="E1747" s="501"/>
      <c r="F1747" s="503"/>
      <c r="G1747" s="503"/>
      <c r="H1747" s="503"/>
    </row>
    <row r="1748" spans="5:8">
      <c r="E1748" s="501"/>
      <c r="F1748" s="503"/>
      <c r="G1748" s="503"/>
      <c r="H1748" s="503"/>
    </row>
    <row r="1749" spans="5:8">
      <c r="E1749" s="501"/>
      <c r="F1749" s="503"/>
      <c r="G1749" s="503"/>
      <c r="H1749" s="503"/>
    </row>
    <row r="1750" spans="5:8">
      <c r="E1750" s="501"/>
      <c r="F1750" s="503"/>
      <c r="G1750" s="503"/>
      <c r="H1750" s="503"/>
    </row>
    <row r="1751" spans="5:8">
      <c r="E1751" s="501"/>
      <c r="F1751" s="503"/>
      <c r="G1751" s="503"/>
      <c r="H1751" s="503"/>
    </row>
    <row r="1752" spans="5:8">
      <c r="E1752" s="501"/>
      <c r="F1752" s="503"/>
      <c r="G1752" s="503"/>
      <c r="H1752" s="503"/>
    </row>
    <row r="1753" spans="5:8">
      <c r="E1753" s="501"/>
      <c r="F1753" s="503"/>
      <c r="G1753" s="503"/>
      <c r="H1753" s="503"/>
    </row>
    <row r="1754" spans="5:8">
      <c r="E1754" s="501"/>
      <c r="F1754" s="503"/>
      <c r="G1754" s="503"/>
      <c r="H1754" s="503"/>
    </row>
    <row r="1755" spans="5:8">
      <c r="E1755" s="501"/>
      <c r="F1755" s="503"/>
      <c r="G1755" s="503"/>
      <c r="H1755" s="503"/>
    </row>
    <row r="1756" spans="5:8">
      <c r="E1756" s="501"/>
      <c r="F1756" s="503"/>
      <c r="G1756" s="503"/>
      <c r="H1756" s="503"/>
    </row>
    <row r="1757" spans="5:8">
      <c r="E1757" s="501"/>
      <c r="F1757" s="503"/>
      <c r="G1757" s="503"/>
      <c r="H1757" s="503"/>
    </row>
    <row r="1758" spans="5:8">
      <c r="E1758" s="501"/>
      <c r="F1758" s="503"/>
      <c r="G1758" s="503"/>
      <c r="H1758" s="503"/>
    </row>
    <row r="1759" spans="5:8">
      <c r="E1759" s="501"/>
      <c r="F1759" s="503"/>
      <c r="G1759" s="503"/>
      <c r="H1759" s="503"/>
    </row>
    <row r="1760" spans="5:8">
      <c r="E1760" s="501"/>
      <c r="F1760" s="503"/>
      <c r="G1760" s="503"/>
      <c r="H1760" s="503"/>
    </row>
    <row r="1761" spans="5:8">
      <c r="E1761" s="501"/>
      <c r="F1761" s="503"/>
      <c r="G1761" s="503"/>
      <c r="H1761" s="503"/>
    </row>
    <row r="1762" spans="5:8">
      <c r="E1762" s="501"/>
      <c r="F1762" s="503"/>
      <c r="G1762" s="503"/>
      <c r="H1762" s="503"/>
    </row>
    <row r="1763" spans="5:8">
      <c r="E1763" s="501"/>
      <c r="F1763" s="503"/>
      <c r="G1763" s="503"/>
      <c r="H1763" s="503"/>
    </row>
    <row r="1764" spans="5:8">
      <c r="E1764" s="501"/>
      <c r="F1764" s="503"/>
      <c r="G1764" s="503"/>
      <c r="H1764" s="503"/>
    </row>
    <row r="1765" spans="5:8">
      <c r="E1765" s="501"/>
      <c r="F1765" s="503"/>
      <c r="G1765" s="503"/>
      <c r="H1765" s="503"/>
    </row>
    <row r="1766" spans="5:8">
      <c r="E1766" s="501"/>
      <c r="F1766" s="503"/>
      <c r="G1766" s="503"/>
      <c r="H1766" s="503"/>
    </row>
    <row r="1767" spans="5:8">
      <c r="E1767" s="501"/>
      <c r="F1767" s="503"/>
      <c r="G1767" s="503"/>
      <c r="H1767" s="503"/>
    </row>
    <row r="1768" spans="5:8">
      <c r="E1768" s="501"/>
      <c r="F1768" s="503"/>
      <c r="G1768" s="503"/>
      <c r="H1768" s="503"/>
    </row>
    <row r="1769" spans="5:8">
      <c r="E1769" s="501"/>
      <c r="F1769" s="503"/>
      <c r="G1769" s="503"/>
      <c r="H1769" s="503"/>
    </row>
    <row r="1770" spans="5:8">
      <c r="E1770" s="501"/>
      <c r="F1770" s="503"/>
      <c r="G1770" s="503"/>
      <c r="H1770" s="503"/>
    </row>
    <row r="1771" spans="5:8">
      <c r="E1771" s="501"/>
      <c r="F1771" s="503"/>
      <c r="G1771" s="503"/>
      <c r="H1771" s="503"/>
    </row>
    <row r="1772" spans="5:8">
      <c r="E1772" s="501"/>
      <c r="F1772" s="503"/>
      <c r="G1772" s="503"/>
      <c r="H1772" s="503"/>
    </row>
    <row r="1773" spans="5:8">
      <c r="E1773" s="501"/>
      <c r="F1773" s="503"/>
      <c r="G1773" s="503"/>
      <c r="H1773" s="503"/>
    </row>
    <row r="1774" spans="5:8">
      <c r="E1774" s="501"/>
      <c r="F1774" s="503"/>
      <c r="G1774" s="503"/>
      <c r="H1774" s="503"/>
    </row>
    <row r="1775" spans="5:8">
      <c r="E1775" s="501"/>
      <c r="F1775" s="503"/>
      <c r="G1775" s="503"/>
      <c r="H1775" s="503"/>
    </row>
    <row r="1776" spans="5:8">
      <c r="E1776" s="501"/>
      <c r="F1776" s="503"/>
      <c r="G1776" s="503"/>
      <c r="H1776" s="503"/>
    </row>
    <row r="1777" spans="5:8">
      <c r="E1777" s="501"/>
      <c r="F1777" s="503"/>
      <c r="G1777" s="503"/>
      <c r="H1777" s="503"/>
    </row>
    <row r="1778" spans="5:8">
      <c r="E1778" s="501"/>
      <c r="F1778" s="503"/>
      <c r="G1778" s="503"/>
      <c r="H1778" s="503"/>
    </row>
    <row r="1779" spans="5:8">
      <c r="E1779" s="501"/>
      <c r="F1779" s="503"/>
      <c r="G1779" s="503"/>
      <c r="H1779" s="503"/>
    </row>
    <row r="1780" spans="5:8">
      <c r="E1780" s="501"/>
      <c r="F1780" s="503"/>
      <c r="G1780" s="503"/>
      <c r="H1780" s="503"/>
    </row>
    <row r="1781" spans="5:8">
      <c r="E1781" s="501"/>
      <c r="F1781" s="503"/>
      <c r="G1781" s="503"/>
      <c r="H1781" s="503"/>
    </row>
    <row r="1782" spans="5:8">
      <c r="E1782" s="501"/>
      <c r="F1782" s="503"/>
      <c r="G1782" s="503"/>
      <c r="H1782" s="503"/>
    </row>
    <row r="1783" spans="5:8">
      <c r="E1783" s="501"/>
      <c r="F1783" s="503"/>
      <c r="G1783" s="503"/>
      <c r="H1783" s="503"/>
    </row>
    <row r="1784" spans="5:8">
      <c r="E1784" s="501"/>
      <c r="F1784" s="503"/>
      <c r="G1784" s="503"/>
      <c r="H1784" s="503"/>
    </row>
    <row r="1785" spans="5:8">
      <c r="E1785" s="501"/>
      <c r="F1785" s="503"/>
      <c r="G1785" s="503"/>
      <c r="H1785" s="503"/>
    </row>
    <row r="1786" spans="5:8">
      <c r="E1786" s="501"/>
      <c r="F1786" s="503"/>
      <c r="G1786" s="503"/>
      <c r="H1786" s="503"/>
    </row>
    <row r="1787" spans="5:8">
      <c r="E1787" s="501"/>
      <c r="F1787" s="503"/>
      <c r="G1787" s="503"/>
      <c r="H1787" s="503"/>
    </row>
    <row r="1788" spans="5:8">
      <c r="E1788" s="501"/>
      <c r="F1788" s="503"/>
      <c r="G1788" s="503"/>
      <c r="H1788" s="503"/>
    </row>
    <row r="1789" spans="5:8">
      <c r="E1789" s="501"/>
      <c r="F1789" s="503"/>
      <c r="G1789" s="503"/>
      <c r="H1789" s="503"/>
    </row>
    <row r="1790" spans="5:8">
      <c r="E1790" s="501"/>
      <c r="F1790" s="503"/>
      <c r="G1790" s="503"/>
      <c r="H1790" s="503"/>
    </row>
    <row r="1791" spans="5:8">
      <c r="E1791" s="501"/>
      <c r="F1791" s="503"/>
      <c r="G1791" s="503"/>
      <c r="H1791" s="503"/>
    </row>
    <row r="1792" spans="5:8">
      <c r="E1792" s="501"/>
      <c r="F1792" s="503"/>
      <c r="G1792" s="503"/>
      <c r="H1792" s="503"/>
    </row>
    <row r="1793" spans="5:8">
      <c r="E1793" s="501"/>
      <c r="F1793" s="503"/>
      <c r="G1793" s="503"/>
      <c r="H1793" s="503"/>
    </row>
    <row r="1794" spans="5:8">
      <c r="E1794" s="501"/>
      <c r="F1794" s="503"/>
      <c r="G1794" s="503"/>
      <c r="H1794" s="503"/>
    </row>
    <row r="1795" spans="5:8">
      <c r="E1795" s="501"/>
      <c r="F1795" s="503"/>
      <c r="G1795" s="503"/>
      <c r="H1795" s="503"/>
    </row>
    <row r="1796" spans="5:8">
      <c r="E1796" s="501"/>
      <c r="F1796" s="503"/>
      <c r="G1796" s="503"/>
      <c r="H1796" s="503"/>
    </row>
    <row r="1797" spans="5:8">
      <c r="E1797" s="501"/>
      <c r="F1797" s="503"/>
      <c r="G1797" s="503"/>
      <c r="H1797" s="503"/>
    </row>
    <row r="1798" spans="5:8">
      <c r="E1798" s="501"/>
      <c r="F1798" s="503"/>
      <c r="G1798" s="503"/>
      <c r="H1798" s="503"/>
    </row>
    <row r="1799" spans="5:8">
      <c r="E1799" s="501"/>
      <c r="F1799" s="503"/>
      <c r="G1799" s="503"/>
      <c r="H1799" s="503"/>
    </row>
    <row r="1800" spans="5:8">
      <c r="E1800" s="501"/>
      <c r="F1800" s="503"/>
      <c r="G1800" s="503"/>
      <c r="H1800" s="503"/>
    </row>
    <row r="1801" spans="5:8">
      <c r="E1801" s="501"/>
      <c r="F1801" s="503"/>
      <c r="G1801" s="503"/>
      <c r="H1801" s="503"/>
    </row>
    <row r="1802" spans="5:8">
      <c r="E1802" s="501"/>
      <c r="F1802" s="503"/>
      <c r="G1802" s="503"/>
      <c r="H1802" s="503"/>
    </row>
    <row r="1803" spans="5:8">
      <c r="E1803" s="501"/>
      <c r="F1803" s="503"/>
      <c r="G1803" s="503"/>
      <c r="H1803" s="503"/>
    </row>
    <row r="1804" spans="5:8">
      <c r="E1804" s="501"/>
      <c r="F1804" s="503"/>
      <c r="G1804" s="503"/>
      <c r="H1804" s="503"/>
    </row>
    <row r="1805" spans="5:8">
      <c r="E1805" s="501"/>
      <c r="F1805" s="503"/>
      <c r="G1805" s="503"/>
      <c r="H1805" s="503"/>
    </row>
    <row r="1806" spans="5:8">
      <c r="E1806" s="501"/>
      <c r="F1806" s="503"/>
      <c r="G1806" s="503"/>
      <c r="H1806" s="503"/>
    </row>
    <row r="1807" spans="5:8">
      <c r="E1807" s="501"/>
      <c r="F1807" s="503"/>
      <c r="G1807" s="503"/>
      <c r="H1807" s="503"/>
    </row>
    <row r="1808" spans="5:8">
      <c r="E1808" s="501"/>
      <c r="F1808" s="503"/>
      <c r="G1808" s="503"/>
      <c r="H1808" s="503"/>
    </row>
    <row r="1809" spans="5:8">
      <c r="E1809" s="501"/>
      <c r="F1809" s="503"/>
      <c r="G1809" s="503"/>
      <c r="H1809" s="503"/>
    </row>
    <row r="1810" spans="5:8">
      <c r="E1810" s="501"/>
      <c r="F1810" s="503"/>
      <c r="G1810" s="503"/>
      <c r="H1810" s="503"/>
    </row>
    <row r="1811" spans="5:8">
      <c r="E1811" s="501"/>
      <c r="F1811" s="503"/>
      <c r="G1811" s="503"/>
      <c r="H1811" s="503"/>
    </row>
    <row r="1812" spans="5:8">
      <c r="E1812" s="501"/>
      <c r="F1812" s="503"/>
      <c r="G1812" s="503"/>
      <c r="H1812" s="503"/>
    </row>
    <row r="1813" spans="5:8">
      <c r="E1813" s="501"/>
      <c r="F1813" s="503"/>
      <c r="G1813" s="503"/>
      <c r="H1813" s="503"/>
    </row>
    <row r="1814" spans="5:8">
      <c r="E1814" s="501"/>
      <c r="F1814" s="503"/>
      <c r="G1814" s="503"/>
      <c r="H1814" s="503"/>
    </row>
    <row r="1815" spans="5:8">
      <c r="E1815" s="501"/>
      <c r="F1815" s="503"/>
      <c r="G1815" s="503"/>
      <c r="H1815" s="503"/>
    </row>
    <row r="1816" spans="5:8">
      <c r="E1816" s="501"/>
      <c r="F1816" s="503"/>
      <c r="G1816" s="503"/>
      <c r="H1816" s="503"/>
    </row>
    <row r="1817" spans="5:8">
      <c r="E1817" s="501"/>
      <c r="F1817" s="503"/>
      <c r="G1817" s="503"/>
      <c r="H1817" s="503"/>
    </row>
    <row r="1818" spans="5:8">
      <c r="E1818" s="501"/>
      <c r="F1818" s="503"/>
      <c r="G1818" s="503"/>
      <c r="H1818" s="503"/>
    </row>
    <row r="1819" spans="5:8">
      <c r="E1819" s="501"/>
      <c r="F1819" s="503"/>
      <c r="G1819" s="503"/>
      <c r="H1819" s="503"/>
    </row>
    <row r="1820" spans="5:8">
      <c r="E1820" s="501"/>
      <c r="F1820" s="503"/>
      <c r="G1820" s="503"/>
      <c r="H1820" s="503"/>
    </row>
    <row r="1821" spans="5:8">
      <c r="E1821" s="501"/>
      <c r="F1821" s="503"/>
      <c r="G1821" s="503"/>
      <c r="H1821" s="503"/>
    </row>
    <row r="1822" spans="5:8">
      <c r="E1822" s="501"/>
      <c r="F1822" s="503"/>
      <c r="G1822" s="503"/>
      <c r="H1822" s="503"/>
    </row>
    <row r="1823" spans="5:8">
      <c r="E1823" s="501"/>
      <c r="F1823" s="503"/>
      <c r="G1823" s="503"/>
      <c r="H1823" s="503"/>
    </row>
    <row r="1824" spans="5:8">
      <c r="E1824" s="501"/>
      <c r="F1824" s="503"/>
      <c r="G1824" s="503"/>
      <c r="H1824" s="503"/>
    </row>
    <row r="1825" spans="5:8">
      <c r="E1825" s="501"/>
      <c r="F1825" s="503"/>
      <c r="G1825" s="503"/>
      <c r="H1825" s="503"/>
    </row>
    <row r="1826" spans="5:8">
      <c r="E1826" s="501"/>
      <c r="F1826" s="503"/>
      <c r="G1826" s="503"/>
      <c r="H1826" s="503"/>
    </row>
    <row r="1827" spans="5:8">
      <c r="E1827" s="501"/>
      <c r="F1827" s="503"/>
      <c r="G1827" s="503"/>
      <c r="H1827" s="503"/>
    </row>
    <row r="1828" spans="5:8">
      <c r="E1828" s="501"/>
      <c r="F1828" s="503"/>
      <c r="G1828" s="503"/>
      <c r="H1828" s="503"/>
    </row>
    <row r="1829" spans="5:8">
      <c r="E1829" s="501"/>
      <c r="F1829" s="503"/>
      <c r="G1829" s="503"/>
      <c r="H1829" s="503"/>
    </row>
    <row r="1830" spans="5:8">
      <c r="E1830" s="501"/>
      <c r="F1830" s="503"/>
      <c r="G1830" s="503"/>
      <c r="H1830" s="503"/>
    </row>
    <row r="1831" spans="5:8">
      <c r="E1831" s="501"/>
      <c r="F1831" s="503"/>
      <c r="G1831" s="503"/>
      <c r="H1831" s="503"/>
    </row>
    <row r="1832" spans="5:8">
      <c r="E1832" s="501"/>
      <c r="F1832" s="503"/>
      <c r="G1832" s="503"/>
      <c r="H1832" s="503"/>
    </row>
    <row r="1833" spans="5:8">
      <c r="E1833" s="501"/>
      <c r="F1833" s="503"/>
      <c r="G1833" s="503"/>
      <c r="H1833" s="503"/>
    </row>
    <row r="1834" spans="5:8">
      <c r="E1834" s="501"/>
      <c r="F1834" s="503"/>
      <c r="G1834" s="503"/>
      <c r="H1834" s="503"/>
    </row>
    <row r="1835" spans="5:8">
      <c r="E1835" s="501"/>
      <c r="F1835" s="503"/>
      <c r="G1835" s="503"/>
      <c r="H1835" s="503"/>
    </row>
    <row r="1836" spans="5:8">
      <c r="E1836" s="501"/>
      <c r="F1836" s="503"/>
      <c r="G1836" s="503"/>
      <c r="H1836" s="503"/>
    </row>
    <row r="1837" spans="5:8">
      <c r="E1837" s="501"/>
      <c r="F1837" s="503"/>
      <c r="G1837" s="503"/>
      <c r="H1837" s="503"/>
    </row>
    <row r="1838" spans="5:8">
      <c r="E1838" s="501"/>
      <c r="F1838" s="503"/>
      <c r="G1838" s="503"/>
      <c r="H1838" s="503"/>
    </row>
    <row r="1839" spans="5:8">
      <c r="E1839" s="501"/>
      <c r="F1839" s="503"/>
      <c r="G1839" s="503"/>
      <c r="H1839" s="503"/>
    </row>
    <row r="1840" spans="5:8">
      <c r="E1840" s="501"/>
      <c r="F1840" s="503"/>
      <c r="G1840" s="503"/>
      <c r="H1840" s="503"/>
    </row>
    <row r="1841" spans="5:8">
      <c r="E1841" s="501"/>
      <c r="F1841" s="503"/>
      <c r="G1841" s="503"/>
      <c r="H1841" s="503"/>
    </row>
    <row r="1842" spans="5:8">
      <c r="E1842" s="501"/>
      <c r="F1842" s="503"/>
      <c r="G1842" s="503"/>
      <c r="H1842" s="503"/>
    </row>
    <row r="1843" spans="5:8">
      <c r="E1843" s="501"/>
      <c r="F1843" s="503"/>
      <c r="G1843" s="503"/>
      <c r="H1843" s="503"/>
    </row>
    <row r="1844" spans="5:8">
      <c r="E1844" s="501"/>
      <c r="F1844" s="503"/>
      <c r="G1844" s="503"/>
      <c r="H1844" s="503"/>
    </row>
    <row r="1845" spans="5:8">
      <c r="E1845" s="501"/>
      <c r="F1845" s="503"/>
      <c r="G1845" s="503"/>
      <c r="H1845" s="503"/>
    </row>
    <row r="1846" spans="5:8">
      <c r="E1846" s="501"/>
      <c r="F1846" s="503"/>
      <c r="G1846" s="503"/>
      <c r="H1846" s="503"/>
    </row>
    <row r="1847" spans="5:8">
      <c r="E1847" s="501"/>
      <c r="F1847" s="503"/>
      <c r="G1847" s="503"/>
      <c r="H1847" s="503"/>
    </row>
    <row r="1848" spans="5:8">
      <c r="E1848" s="501"/>
      <c r="F1848" s="503"/>
      <c r="G1848" s="503"/>
      <c r="H1848" s="503"/>
    </row>
    <row r="1849" spans="5:8">
      <c r="E1849" s="501"/>
      <c r="F1849" s="503"/>
      <c r="G1849" s="503"/>
      <c r="H1849" s="503"/>
    </row>
    <row r="1850" spans="5:8">
      <c r="E1850" s="501"/>
      <c r="F1850" s="503"/>
      <c r="G1850" s="503"/>
      <c r="H1850" s="503"/>
    </row>
    <row r="1851" spans="5:8">
      <c r="E1851" s="501"/>
      <c r="F1851" s="503"/>
      <c r="G1851" s="503"/>
      <c r="H1851" s="503"/>
    </row>
    <row r="1852" spans="5:8">
      <c r="E1852" s="501"/>
      <c r="F1852" s="503"/>
      <c r="G1852" s="503"/>
      <c r="H1852" s="503"/>
    </row>
    <row r="1853" spans="5:8">
      <c r="E1853" s="501"/>
      <c r="F1853" s="503"/>
      <c r="G1853" s="503"/>
      <c r="H1853" s="503"/>
    </row>
    <row r="1854" spans="5:8">
      <c r="E1854" s="501"/>
      <c r="F1854" s="503"/>
      <c r="G1854" s="503"/>
      <c r="H1854" s="503"/>
    </row>
    <row r="1855" spans="5:8">
      <c r="E1855" s="501"/>
      <c r="F1855" s="503"/>
      <c r="G1855" s="503"/>
      <c r="H1855" s="503"/>
    </row>
    <row r="1856" spans="5:8">
      <c r="E1856" s="501"/>
      <c r="F1856" s="503"/>
      <c r="G1856" s="503"/>
      <c r="H1856" s="503"/>
    </row>
    <row r="1857" spans="5:8">
      <c r="E1857" s="501"/>
      <c r="F1857" s="503"/>
      <c r="G1857" s="503"/>
      <c r="H1857" s="503"/>
    </row>
    <row r="1858" spans="5:8">
      <c r="E1858" s="501"/>
      <c r="F1858" s="503"/>
      <c r="G1858" s="503"/>
      <c r="H1858" s="503"/>
    </row>
    <row r="1859" spans="5:8">
      <c r="E1859" s="501"/>
      <c r="F1859" s="503"/>
      <c r="G1859" s="503"/>
      <c r="H1859" s="503"/>
    </row>
    <row r="1860" spans="5:8">
      <c r="E1860" s="501"/>
      <c r="F1860" s="503"/>
      <c r="G1860" s="503"/>
      <c r="H1860" s="503"/>
    </row>
    <row r="1861" spans="5:8">
      <c r="E1861" s="501"/>
      <c r="F1861" s="503"/>
      <c r="G1861" s="503"/>
      <c r="H1861" s="503"/>
    </row>
    <row r="1862" spans="5:8">
      <c r="E1862" s="501"/>
      <c r="F1862" s="503"/>
      <c r="G1862" s="503"/>
      <c r="H1862" s="503"/>
    </row>
    <row r="1863" spans="5:8">
      <c r="E1863" s="501"/>
      <c r="F1863" s="503"/>
      <c r="G1863" s="503"/>
      <c r="H1863" s="503"/>
    </row>
    <row r="1864" spans="5:8">
      <c r="E1864" s="501"/>
      <c r="F1864" s="503"/>
      <c r="G1864" s="503"/>
      <c r="H1864" s="503"/>
    </row>
    <row r="1865" spans="5:8">
      <c r="E1865" s="501"/>
      <c r="F1865" s="503"/>
      <c r="G1865" s="503"/>
      <c r="H1865" s="503"/>
    </row>
    <row r="1866" spans="5:8">
      <c r="E1866" s="501"/>
      <c r="F1866" s="503"/>
      <c r="G1866" s="503"/>
      <c r="H1866" s="503"/>
    </row>
    <row r="1867" spans="5:8">
      <c r="E1867" s="501"/>
      <c r="F1867" s="503"/>
      <c r="G1867" s="503"/>
      <c r="H1867" s="503"/>
    </row>
    <row r="1868" spans="5:8">
      <c r="E1868" s="501"/>
      <c r="F1868" s="503"/>
      <c r="G1868" s="503"/>
      <c r="H1868" s="503"/>
    </row>
    <row r="1869" spans="5:8">
      <c r="E1869" s="501"/>
      <c r="F1869" s="503"/>
      <c r="G1869" s="503"/>
      <c r="H1869" s="503"/>
    </row>
    <row r="1870" spans="5:8">
      <c r="E1870" s="501"/>
      <c r="F1870" s="503"/>
      <c r="G1870" s="503"/>
      <c r="H1870" s="503"/>
    </row>
    <row r="1871" spans="5:8">
      <c r="E1871" s="501"/>
      <c r="F1871" s="503"/>
      <c r="G1871" s="503"/>
      <c r="H1871" s="503"/>
    </row>
    <row r="1872" spans="5:8">
      <c r="E1872" s="501"/>
      <c r="F1872" s="503"/>
      <c r="G1872" s="503"/>
      <c r="H1872" s="503"/>
    </row>
    <row r="1873" spans="5:8">
      <c r="E1873" s="501"/>
      <c r="F1873" s="503"/>
      <c r="G1873" s="503"/>
      <c r="H1873" s="503"/>
    </row>
    <row r="1874" spans="5:8">
      <c r="E1874" s="501"/>
      <c r="F1874" s="503"/>
      <c r="G1874" s="503"/>
      <c r="H1874" s="503"/>
    </row>
    <row r="1875" spans="5:8">
      <c r="E1875" s="501"/>
      <c r="F1875" s="503"/>
      <c r="G1875" s="503"/>
      <c r="H1875" s="503"/>
    </row>
    <row r="1876" spans="5:8">
      <c r="E1876" s="501"/>
      <c r="F1876" s="503"/>
      <c r="G1876" s="503"/>
      <c r="H1876" s="503"/>
    </row>
    <row r="1877" spans="5:8">
      <c r="E1877" s="501"/>
      <c r="F1877" s="503"/>
      <c r="G1877" s="503"/>
      <c r="H1877" s="503"/>
    </row>
    <row r="1878" spans="5:8">
      <c r="E1878" s="501"/>
      <c r="F1878" s="503"/>
      <c r="G1878" s="503"/>
      <c r="H1878" s="503"/>
    </row>
    <row r="1879" spans="5:8">
      <c r="E1879" s="501"/>
      <c r="F1879" s="503"/>
      <c r="G1879" s="503"/>
      <c r="H1879" s="503"/>
    </row>
    <row r="1880" spans="5:8">
      <c r="E1880" s="501"/>
      <c r="F1880" s="503"/>
      <c r="G1880" s="503"/>
      <c r="H1880" s="503"/>
    </row>
    <row r="1881" spans="5:8">
      <c r="E1881" s="501"/>
      <c r="F1881" s="503"/>
      <c r="G1881" s="503"/>
      <c r="H1881" s="503"/>
    </row>
    <row r="1882" spans="5:8">
      <c r="E1882" s="501"/>
      <c r="F1882" s="503"/>
      <c r="G1882" s="503"/>
      <c r="H1882" s="503"/>
    </row>
    <row r="1883" spans="5:8">
      <c r="E1883" s="501"/>
      <c r="F1883" s="503"/>
      <c r="G1883" s="503"/>
      <c r="H1883" s="503"/>
    </row>
    <row r="1884" spans="5:8">
      <c r="E1884" s="501"/>
      <c r="F1884" s="503"/>
      <c r="G1884" s="503"/>
      <c r="H1884" s="503"/>
    </row>
    <row r="1885" spans="5:8">
      <c r="E1885" s="501"/>
      <c r="F1885" s="503"/>
      <c r="G1885" s="503"/>
      <c r="H1885" s="503"/>
    </row>
    <row r="1886" spans="5:8">
      <c r="E1886" s="501"/>
      <c r="F1886" s="503"/>
      <c r="G1886" s="503"/>
      <c r="H1886" s="503"/>
    </row>
    <row r="1887" spans="5:8">
      <c r="E1887" s="501"/>
      <c r="F1887" s="503"/>
      <c r="G1887" s="503"/>
      <c r="H1887" s="503"/>
    </row>
    <row r="1888" spans="5:8">
      <c r="E1888" s="501"/>
      <c r="F1888" s="503"/>
      <c r="G1888" s="503"/>
      <c r="H1888" s="503"/>
    </row>
    <row r="1889" spans="5:8">
      <c r="E1889" s="501"/>
      <c r="F1889" s="503"/>
      <c r="G1889" s="503"/>
      <c r="H1889" s="503"/>
    </row>
    <row r="1890" spans="5:8">
      <c r="E1890" s="501"/>
      <c r="F1890" s="503"/>
      <c r="G1890" s="503"/>
      <c r="H1890" s="503"/>
    </row>
    <row r="1891" spans="5:8">
      <c r="E1891" s="501"/>
      <c r="F1891" s="503"/>
      <c r="G1891" s="503"/>
      <c r="H1891" s="503"/>
    </row>
    <row r="1892" spans="5:8">
      <c r="E1892" s="501"/>
      <c r="F1892" s="503"/>
      <c r="G1892" s="503"/>
      <c r="H1892" s="503"/>
    </row>
    <row r="1893" spans="5:8">
      <c r="E1893" s="501"/>
      <c r="F1893" s="503"/>
      <c r="G1893" s="503"/>
      <c r="H1893" s="503"/>
    </row>
    <row r="1894" spans="5:8">
      <c r="E1894" s="501"/>
      <c r="F1894" s="503"/>
      <c r="G1894" s="503"/>
      <c r="H1894" s="503"/>
    </row>
    <row r="1895" spans="5:8">
      <c r="E1895" s="501"/>
      <c r="F1895" s="503"/>
      <c r="G1895" s="503"/>
      <c r="H1895" s="503"/>
    </row>
    <row r="1896" spans="5:8">
      <c r="E1896" s="501"/>
      <c r="F1896" s="503"/>
      <c r="G1896" s="503"/>
      <c r="H1896" s="503"/>
    </row>
    <row r="1897" spans="5:8">
      <c r="E1897" s="501"/>
      <c r="F1897" s="503"/>
      <c r="G1897" s="503"/>
      <c r="H1897" s="503"/>
    </row>
    <row r="1898" spans="5:8">
      <c r="E1898" s="501"/>
      <c r="F1898" s="503"/>
      <c r="G1898" s="503"/>
      <c r="H1898" s="503"/>
    </row>
    <row r="1899" spans="5:8">
      <c r="E1899" s="501"/>
      <c r="F1899" s="503"/>
      <c r="G1899" s="503"/>
      <c r="H1899" s="503"/>
    </row>
    <row r="1900" spans="5:8">
      <c r="E1900" s="501"/>
      <c r="F1900" s="503"/>
      <c r="G1900" s="503"/>
      <c r="H1900" s="503"/>
    </row>
    <row r="1901" spans="5:8">
      <c r="E1901" s="501"/>
      <c r="F1901" s="503"/>
      <c r="G1901" s="503"/>
      <c r="H1901" s="503"/>
    </row>
    <row r="1902" spans="5:8">
      <c r="E1902" s="501"/>
      <c r="F1902" s="503"/>
      <c r="G1902" s="503"/>
      <c r="H1902" s="503"/>
    </row>
    <row r="1903" spans="5:8">
      <c r="E1903" s="501"/>
      <c r="F1903" s="503"/>
      <c r="G1903" s="503"/>
      <c r="H1903" s="503"/>
    </row>
    <row r="1904" spans="5:8">
      <c r="E1904" s="501"/>
      <c r="F1904" s="503"/>
      <c r="G1904" s="503"/>
      <c r="H1904" s="503"/>
    </row>
    <row r="1905" spans="5:8">
      <c r="E1905" s="501"/>
      <c r="F1905" s="503"/>
      <c r="G1905" s="503"/>
      <c r="H1905" s="503"/>
    </row>
    <row r="1906" spans="5:8">
      <c r="E1906" s="501"/>
      <c r="F1906" s="503"/>
      <c r="G1906" s="503"/>
      <c r="H1906" s="503"/>
    </row>
    <row r="1907" spans="5:8">
      <c r="E1907" s="501"/>
      <c r="F1907" s="503"/>
      <c r="G1907" s="503"/>
      <c r="H1907" s="503"/>
    </row>
    <row r="1908" spans="5:8">
      <c r="E1908" s="501"/>
      <c r="F1908" s="503"/>
      <c r="G1908" s="503"/>
      <c r="H1908" s="503"/>
    </row>
    <row r="1909" spans="5:8">
      <c r="E1909" s="501"/>
      <c r="F1909" s="503"/>
      <c r="G1909" s="503"/>
      <c r="H1909" s="503"/>
    </row>
    <row r="1910" spans="5:8">
      <c r="E1910" s="501"/>
      <c r="F1910" s="503"/>
      <c r="G1910" s="503"/>
      <c r="H1910" s="503"/>
    </row>
    <row r="1911" spans="5:8">
      <c r="E1911" s="501"/>
      <c r="F1911" s="503"/>
      <c r="G1911" s="503"/>
      <c r="H1911" s="503"/>
    </row>
    <row r="1912" spans="5:8">
      <c r="E1912" s="501"/>
      <c r="F1912" s="503"/>
      <c r="G1912" s="503"/>
      <c r="H1912" s="503"/>
    </row>
    <row r="1913" spans="5:8">
      <c r="E1913" s="501"/>
      <c r="F1913" s="503"/>
      <c r="G1913" s="503"/>
      <c r="H1913" s="503"/>
    </row>
    <row r="1914" spans="5:8">
      <c r="E1914" s="501"/>
      <c r="F1914" s="503"/>
      <c r="G1914" s="503"/>
      <c r="H1914" s="503"/>
    </row>
    <row r="1915" spans="5:8">
      <c r="E1915" s="501"/>
      <c r="F1915" s="503"/>
      <c r="G1915" s="503"/>
      <c r="H1915" s="503"/>
    </row>
    <row r="1916" spans="5:8">
      <c r="E1916" s="501"/>
      <c r="F1916" s="503"/>
      <c r="G1916" s="503"/>
      <c r="H1916" s="503"/>
    </row>
    <row r="1917" spans="5:8">
      <c r="E1917" s="501"/>
      <c r="F1917" s="503"/>
      <c r="G1917" s="503"/>
      <c r="H1917" s="503"/>
    </row>
    <row r="1918" spans="5:8">
      <c r="E1918" s="501"/>
      <c r="F1918" s="503"/>
      <c r="G1918" s="503"/>
      <c r="H1918" s="503"/>
    </row>
    <row r="1919" spans="5:8">
      <c r="E1919" s="501"/>
      <c r="F1919" s="503"/>
      <c r="G1919" s="503"/>
      <c r="H1919" s="503"/>
    </row>
    <row r="1920" spans="5:8">
      <c r="E1920" s="501"/>
      <c r="F1920" s="503"/>
      <c r="G1920" s="503"/>
      <c r="H1920" s="503"/>
    </row>
    <row r="1921" spans="5:8">
      <c r="E1921" s="501"/>
      <c r="F1921" s="503"/>
      <c r="G1921" s="503"/>
      <c r="H1921" s="503"/>
    </row>
    <row r="1922" spans="5:8">
      <c r="E1922" s="501"/>
      <c r="F1922" s="503"/>
      <c r="G1922" s="503"/>
      <c r="H1922" s="503"/>
    </row>
    <row r="1923" spans="5:8">
      <c r="E1923" s="501"/>
      <c r="F1923" s="503"/>
      <c r="G1923" s="503"/>
      <c r="H1923" s="503"/>
    </row>
    <row r="1924" spans="5:8">
      <c r="E1924" s="501"/>
      <c r="F1924" s="503"/>
      <c r="G1924" s="503"/>
      <c r="H1924" s="503"/>
    </row>
    <row r="1925" spans="5:8">
      <c r="E1925" s="501"/>
      <c r="F1925" s="503"/>
      <c r="G1925" s="503"/>
      <c r="H1925" s="503"/>
    </row>
    <row r="1926" spans="5:8">
      <c r="E1926" s="501"/>
      <c r="F1926" s="503"/>
      <c r="G1926" s="503"/>
      <c r="H1926" s="503"/>
    </row>
    <row r="1927" spans="5:8">
      <c r="E1927" s="501"/>
      <c r="F1927" s="503"/>
      <c r="G1927" s="503"/>
      <c r="H1927" s="503"/>
    </row>
    <row r="1928" spans="5:8">
      <c r="E1928" s="501"/>
      <c r="F1928" s="503"/>
      <c r="G1928" s="503"/>
      <c r="H1928" s="503"/>
    </row>
    <row r="1929" spans="5:8">
      <c r="E1929" s="501"/>
      <c r="F1929" s="503"/>
      <c r="G1929" s="503"/>
      <c r="H1929" s="503"/>
    </row>
    <row r="1930" spans="5:8">
      <c r="E1930" s="501"/>
      <c r="F1930" s="503"/>
      <c r="G1930" s="503"/>
      <c r="H1930" s="503"/>
    </row>
    <row r="1931" spans="5:8">
      <c r="E1931" s="501"/>
      <c r="F1931" s="503"/>
      <c r="G1931" s="503"/>
      <c r="H1931" s="503"/>
    </row>
    <row r="1932" spans="5:8">
      <c r="E1932" s="501"/>
      <c r="F1932" s="503"/>
      <c r="G1932" s="503"/>
      <c r="H1932" s="503"/>
    </row>
    <row r="1933" spans="5:8">
      <c r="E1933" s="501"/>
      <c r="F1933" s="503"/>
      <c r="G1933" s="503"/>
      <c r="H1933" s="503"/>
    </row>
    <row r="1934" spans="5:8">
      <c r="E1934" s="501"/>
      <c r="F1934" s="503"/>
      <c r="G1934" s="503"/>
      <c r="H1934" s="503"/>
    </row>
    <row r="1935" spans="5:8">
      <c r="E1935" s="501"/>
      <c r="F1935" s="503"/>
      <c r="G1935" s="503"/>
      <c r="H1935" s="503"/>
    </row>
    <row r="1936" spans="5:8">
      <c r="E1936" s="501"/>
      <c r="F1936" s="503"/>
      <c r="G1936" s="503"/>
      <c r="H1936" s="503"/>
    </row>
    <row r="1937" spans="5:8">
      <c r="E1937" s="501"/>
      <c r="F1937" s="503"/>
      <c r="G1937" s="503"/>
      <c r="H1937" s="503"/>
    </row>
    <row r="1938" spans="5:8">
      <c r="E1938" s="501"/>
      <c r="F1938" s="503"/>
      <c r="G1938" s="503"/>
      <c r="H1938" s="503"/>
    </row>
    <row r="1939" spans="5:8">
      <c r="E1939" s="501"/>
      <c r="F1939" s="503"/>
      <c r="G1939" s="503"/>
      <c r="H1939" s="503"/>
    </row>
    <row r="1940" spans="5:8">
      <c r="E1940" s="501"/>
      <c r="F1940" s="503"/>
      <c r="G1940" s="503"/>
      <c r="H1940" s="503"/>
    </row>
    <row r="1941" spans="5:8">
      <c r="E1941" s="501"/>
      <c r="F1941" s="503"/>
      <c r="G1941" s="503"/>
      <c r="H1941" s="503"/>
    </row>
    <row r="1942" spans="5:8">
      <c r="E1942" s="501"/>
      <c r="F1942" s="503"/>
      <c r="G1942" s="503"/>
      <c r="H1942" s="503"/>
    </row>
    <row r="1943" spans="5:8">
      <c r="E1943" s="501"/>
      <c r="F1943" s="503"/>
      <c r="G1943" s="503"/>
      <c r="H1943" s="503"/>
    </row>
    <row r="1944" spans="5:8">
      <c r="E1944" s="501"/>
      <c r="F1944" s="503"/>
      <c r="G1944" s="503"/>
      <c r="H1944" s="503"/>
    </row>
    <row r="1945" spans="5:8">
      <c r="E1945" s="501"/>
      <c r="F1945" s="503"/>
      <c r="G1945" s="503"/>
      <c r="H1945" s="503"/>
    </row>
    <row r="1946" spans="5:8">
      <c r="E1946" s="501"/>
      <c r="F1946" s="503"/>
      <c r="G1946" s="503"/>
      <c r="H1946" s="503"/>
    </row>
    <row r="1947" spans="5:8">
      <c r="E1947" s="501"/>
      <c r="F1947" s="503"/>
      <c r="G1947" s="503"/>
      <c r="H1947" s="503"/>
    </row>
    <row r="1948" spans="5:8">
      <c r="E1948" s="501"/>
      <c r="F1948" s="503"/>
      <c r="G1948" s="503"/>
      <c r="H1948" s="503"/>
    </row>
    <row r="1949" spans="5:8">
      <c r="E1949" s="501"/>
      <c r="F1949" s="503"/>
      <c r="G1949" s="503"/>
      <c r="H1949" s="503"/>
    </row>
    <row r="1950" spans="5:8">
      <c r="E1950" s="501"/>
      <c r="F1950" s="503"/>
      <c r="G1950" s="503"/>
      <c r="H1950" s="503"/>
    </row>
    <row r="1951" spans="5:8">
      <c r="E1951" s="501"/>
      <c r="F1951" s="503"/>
      <c r="G1951" s="503"/>
      <c r="H1951" s="503"/>
    </row>
    <row r="1952" spans="5:8">
      <c r="E1952" s="501"/>
      <c r="F1952" s="503"/>
      <c r="G1952" s="503"/>
      <c r="H1952" s="503"/>
    </row>
    <row r="1953" spans="5:8">
      <c r="E1953" s="501"/>
      <c r="F1953" s="503"/>
      <c r="G1953" s="503"/>
      <c r="H1953" s="503"/>
    </row>
    <row r="1954" spans="5:8">
      <c r="E1954" s="501"/>
      <c r="F1954" s="503"/>
      <c r="G1954" s="503"/>
      <c r="H1954" s="503"/>
    </row>
    <row r="1955" spans="5:8">
      <c r="E1955" s="501"/>
      <c r="F1955" s="503"/>
      <c r="G1955" s="503"/>
      <c r="H1955" s="503"/>
    </row>
    <row r="1956" spans="5:8">
      <c r="E1956" s="501"/>
      <c r="F1956" s="503"/>
      <c r="G1956" s="503"/>
      <c r="H1956" s="503"/>
    </row>
    <row r="1957" spans="5:8">
      <c r="E1957" s="501"/>
      <c r="F1957" s="503"/>
      <c r="G1957" s="503"/>
      <c r="H1957" s="503"/>
    </row>
    <row r="1958" spans="5:8">
      <c r="E1958" s="501"/>
      <c r="F1958" s="503"/>
      <c r="G1958" s="503"/>
      <c r="H1958" s="503"/>
    </row>
    <row r="1959" spans="5:8">
      <c r="E1959" s="501"/>
      <c r="F1959" s="503"/>
      <c r="G1959" s="503"/>
      <c r="H1959" s="503"/>
    </row>
    <row r="1960" spans="5:8">
      <c r="E1960" s="501"/>
      <c r="F1960" s="503"/>
      <c r="G1960" s="503"/>
      <c r="H1960" s="503"/>
    </row>
    <row r="1961" spans="5:8">
      <c r="E1961" s="501"/>
      <c r="F1961" s="503"/>
      <c r="G1961" s="503"/>
      <c r="H1961" s="503"/>
    </row>
    <row r="1962" spans="5:8">
      <c r="E1962" s="501"/>
      <c r="F1962" s="503"/>
      <c r="G1962" s="503"/>
      <c r="H1962" s="503"/>
    </row>
    <row r="1963" spans="5:8">
      <c r="E1963" s="501"/>
      <c r="F1963" s="503"/>
      <c r="G1963" s="503"/>
      <c r="H1963" s="503"/>
    </row>
    <row r="1964" spans="5:8">
      <c r="E1964" s="501"/>
      <c r="F1964" s="503"/>
      <c r="G1964" s="503"/>
      <c r="H1964" s="503"/>
    </row>
    <row r="1965" spans="5:8">
      <c r="E1965" s="501"/>
      <c r="F1965" s="503"/>
      <c r="G1965" s="503"/>
      <c r="H1965" s="503"/>
    </row>
    <row r="1966" spans="5:8">
      <c r="E1966" s="501"/>
      <c r="F1966" s="503"/>
      <c r="G1966" s="503"/>
      <c r="H1966" s="503"/>
    </row>
    <row r="1967" spans="5:8">
      <c r="E1967" s="501"/>
      <c r="F1967" s="503"/>
      <c r="G1967" s="503"/>
      <c r="H1967" s="503"/>
    </row>
    <row r="1968" spans="5:8">
      <c r="E1968" s="501"/>
      <c r="F1968" s="503"/>
      <c r="G1968" s="503"/>
      <c r="H1968" s="503"/>
    </row>
    <row r="1969" spans="5:8">
      <c r="E1969" s="501"/>
      <c r="F1969" s="503"/>
      <c r="G1969" s="503"/>
      <c r="H1969" s="503"/>
    </row>
    <row r="1970" spans="5:8">
      <c r="E1970" s="501"/>
      <c r="F1970" s="503"/>
      <c r="G1970" s="503"/>
      <c r="H1970" s="503"/>
    </row>
    <row r="1971" spans="5:8">
      <c r="E1971" s="501"/>
      <c r="F1971" s="503"/>
      <c r="G1971" s="503"/>
      <c r="H1971" s="503"/>
    </row>
    <row r="1972" spans="5:8">
      <c r="E1972" s="501"/>
      <c r="F1972" s="503"/>
      <c r="G1972" s="503"/>
      <c r="H1972" s="503"/>
    </row>
    <row r="1973" spans="5:8">
      <c r="E1973" s="501"/>
      <c r="F1973" s="503"/>
      <c r="G1973" s="503"/>
      <c r="H1973" s="503"/>
    </row>
    <row r="1974" spans="5:8">
      <c r="E1974" s="501"/>
      <c r="F1974" s="503"/>
      <c r="G1974" s="503"/>
      <c r="H1974" s="503"/>
    </row>
    <row r="1975" spans="5:8">
      <c r="E1975" s="501"/>
      <c r="F1975" s="503"/>
      <c r="G1975" s="503"/>
      <c r="H1975" s="503"/>
    </row>
    <row r="1976" spans="5:8">
      <c r="E1976" s="501"/>
      <c r="F1976" s="503"/>
      <c r="G1976" s="503"/>
      <c r="H1976" s="503"/>
    </row>
    <row r="1977" spans="5:8">
      <c r="E1977" s="501"/>
      <c r="F1977" s="503"/>
      <c r="G1977" s="503"/>
      <c r="H1977" s="503"/>
    </row>
    <row r="1978" spans="5:8">
      <c r="E1978" s="501"/>
      <c r="F1978" s="503"/>
      <c r="G1978" s="503"/>
      <c r="H1978" s="503"/>
    </row>
    <row r="1979" spans="5:8">
      <c r="E1979" s="501"/>
      <c r="F1979" s="503"/>
      <c r="G1979" s="503"/>
      <c r="H1979" s="503"/>
    </row>
    <row r="1980" spans="5:8">
      <c r="E1980" s="501"/>
      <c r="F1980" s="503"/>
      <c r="G1980" s="503"/>
      <c r="H1980" s="503"/>
    </row>
    <row r="1981" spans="5:8">
      <c r="E1981" s="501"/>
      <c r="F1981" s="503"/>
      <c r="G1981" s="503"/>
      <c r="H1981" s="503"/>
    </row>
    <row r="1982" spans="5:8">
      <c r="E1982" s="501"/>
      <c r="F1982" s="503"/>
      <c r="G1982" s="503"/>
      <c r="H1982" s="503"/>
    </row>
    <row r="1983" spans="5:8">
      <c r="E1983" s="501"/>
      <c r="F1983" s="503"/>
      <c r="G1983" s="503"/>
      <c r="H1983" s="503"/>
    </row>
    <row r="1984" spans="5:8">
      <c r="E1984" s="501"/>
      <c r="F1984" s="503"/>
      <c r="G1984" s="503"/>
      <c r="H1984" s="503"/>
    </row>
    <row r="1985" spans="5:8">
      <c r="E1985" s="501"/>
      <c r="F1985" s="503"/>
      <c r="G1985" s="503"/>
      <c r="H1985" s="503"/>
    </row>
    <row r="1986" spans="5:8">
      <c r="E1986" s="501"/>
      <c r="F1986" s="503"/>
      <c r="G1986" s="503"/>
      <c r="H1986" s="503"/>
    </row>
    <row r="1987" spans="5:8">
      <c r="E1987" s="501"/>
      <c r="F1987" s="503"/>
      <c r="G1987" s="503"/>
      <c r="H1987" s="503"/>
    </row>
    <row r="1988" spans="5:8">
      <c r="E1988" s="501"/>
      <c r="F1988" s="503"/>
      <c r="G1988" s="503"/>
      <c r="H1988" s="503"/>
    </row>
    <row r="1989" spans="5:8">
      <c r="E1989" s="501"/>
      <c r="F1989" s="503"/>
      <c r="G1989" s="503"/>
      <c r="H1989" s="503"/>
    </row>
    <row r="1990" spans="5:8">
      <c r="E1990" s="501"/>
      <c r="F1990" s="503"/>
      <c r="G1990" s="503"/>
      <c r="H1990" s="503"/>
    </row>
    <row r="1991" spans="5:8">
      <c r="E1991" s="501"/>
      <c r="F1991" s="503"/>
      <c r="G1991" s="503"/>
      <c r="H1991" s="503"/>
    </row>
    <row r="1992" spans="5:8">
      <c r="E1992" s="501"/>
      <c r="F1992" s="503"/>
      <c r="G1992" s="503"/>
      <c r="H1992" s="503"/>
    </row>
    <row r="1993" spans="5:8">
      <c r="E1993" s="501"/>
      <c r="F1993" s="503"/>
      <c r="G1993" s="503"/>
      <c r="H1993" s="503"/>
    </row>
    <row r="1994" spans="5:8">
      <c r="E1994" s="501"/>
      <c r="F1994" s="503"/>
      <c r="G1994" s="503"/>
      <c r="H1994" s="503"/>
    </row>
    <row r="1995" spans="5:8">
      <c r="E1995" s="501"/>
      <c r="F1995" s="503"/>
      <c r="G1995" s="503"/>
      <c r="H1995" s="503"/>
    </row>
    <row r="1996" spans="5:8">
      <c r="E1996" s="501"/>
      <c r="F1996" s="503"/>
      <c r="G1996" s="503"/>
      <c r="H1996" s="503"/>
    </row>
    <row r="1997" spans="5:8">
      <c r="E1997" s="501"/>
      <c r="F1997" s="503"/>
      <c r="G1997" s="503"/>
      <c r="H1997" s="503"/>
    </row>
    <row r="1998" spans="5:8">
      <c r="E1998" s="501"/>
      <c r="F1998" s="503"/>
      <c r="G1998" s="503"/>
      <c r="H1998" s="503"/>
    </row>
    <row r="1999" spans="5:8">
      <c r="E1999" s="501"/>
      <c r="F1999" s="503"/>
      <c r="G1999" s="503"/>
      <c r="H1999" s="503"/>
    </row>
    <row r="2000" spans="5:8">
      <c r="E2000" s="501"/>
      <c r="F2000" s="503"/>
      <c r="G2000" s="503"/>
      <c r="H2000" s="503"/>
    </row>
    <row r="2001" spans="5:8">
      <c r="E2001" s="501"/>
      <c r="F2001" s="503"/>
      <c r="G2001" s="503"/>
      <c r="H2001" s="503"/>
    </row>
    <row r="2002" spans="5:8">
      <c r="E2002" s="501"/>
      <c r="F2002" s="503"/>
      <c r="G2002" s="503"/>
      <c r="H2002" s="503"/>
    </row>
    <row r="2003" spans="5:8">
      <c r="E2003" s="501"/>
      <c r="F2003" s="503"/>
      <c r="G2003" s="503"/>
      <c r="H2003" s="503"/>
    </row>
    <row r="2004" spans="5:8">
      <c r="E2004" s="501"/>
      <c r="F2004" s="503"/>
      <c r="G2004" s="503"/>
      <c r="H2004" s="503"/>
    </row>
    <row r="2005" spans="5:8">
      <c r="E2005" s="501"/>
      <c r="F2005" s="503"/>
      <c r="G2005" s="503"/>
      <c r="H2005" s="503"/>
    </row>
    <row r="2006" spans="5:8">
      <c r="E2006" s="501"/>
      <c r="F2006" s="503"/>
      <c r="G2006" s="503"/>
      <c r="H2006" s="503"/>
    </row>
    <row r="2007" spans="5:8">
      <c r="E2007" s="501"/>
      <c r="F2007" s="503"/>
      <c r="G2007" s="503"/>
      <c r="H2007" s="503"/>
    </row>
    <row r="2008" spans="5:8">
      <c r="E2008" s="501"/>
      <c r="F2008" s="503"/>
      <c r="G2008" s="503"/>
      <c r="H2008" s="503"/>
    </row>
    <row r="2009" spans="5:8">
      <c r="E2009" s="501"/>
      <c r="F2009" s="503"/>
      <c r="G2009" s="503"/>
      <c r="H2009" s="503"/>
    </row>
    <row r="2010" spans="5:8">
      <c r="E2010" s="501"/>
      <c r="F2010" s="503"/>
      <c r="G2010" s="503"/>
      <c r="H2010" s="503"/>
    </row>
    <row r="2011" spans="5:8">
      <c r="E2011" s="501"/>
      <c r="F2011" s="503"/>
      <c r="G2011" s="503"/>
      <c r="H2011" s="503"/>
    </row>
    <row r="2012" spans="5:8">
      <c r="E2012" s="501"/>
      <c r="F2012" s="503"/>
      <c r="G2012" s="503"/>
      <c r="H2012" s="503"/>
    </row>
    <row r="2013" spans="5:8">
      <c r="E2013" s="501"/>
      <c r="F2013" s="503"/>
      <c r="G2013" s="503"/>
      <c r="H2013" s="503"/>
    </row>
    <row r="2014" spans="5:8">
      <c r="E2014" s="501"/>
      <c r="F2014" s="503"/>
      <c r="G2014" s="503"/>
      <c r="H2014" s="503"/>
    </row>
    <row r="2015" spans="5:8">
      <c r="E2015" s="501"/>
      <c r="F2015" s="503"/>
      <c r="G2015" s="503"/>
      <c r="H2015" s="503"/>
    </row>
    <row r="2016" spans="5:8">
      <c r="E2016" s="501"/>
      <c r="F2016" s="503"/>
      <c r="G2016" s="503"/>
      <c r="H2016" s="503"/>
    </row>
    <row r="2017" spans="5:8">
      <c r="E2017" s="501"/>
      <c r="F2017" s="503"/>
      <c r="G2017" s="503"/>
      <c r="H2017" s="503"/>
    </row>
    <row r="2018" spans="5:8">
      <c r="E2018" s="501"/>
      <c r="F2018" s="503"/>
      <c r="G2018" s="503"/>
      <c r="H2018" s="503"/>
    </row>
    <row r="2019" spans="5:8">
      <c r="E2019" s="501"/>
      <c r="F2019" s="503"/>
      <c r="G2019" s="503"/>
      <c r="H2019" s="503"/>
    </row>
    <row r="2020" spans="5:8">
      <c r="E2020" s="501"/>
      <c r="F2020" s="503"/>
      <c r="G2020" s="503"/>
      <c r="H2020" s="503"/>
    </row>
    <row r="2021" spans="5:8">
      <c r="E2021" s="501"/>
      <c r="F2021" s="503"/>
      <c r="G2021" s="503"/>
      <c r="H2021" s="503"/>
    </row>
    <row r="2022" spans="5:8">
      <c r="E2022" s="501"/>
      <c r="F2022" s="503"/>
      <c r="G2022" s="503"/>
      <c r="H2022" s="503"/>
    </row>
    <row r="2023" spans="5:8">
      <c r="E2023" s="501"/>
      <c r="F2023" s="503"/>
      <c r="G2023" s="503"/>
      <c r="H2023" s="503"/>
    </row>
    <row r="2024" spans="5:8">
      <c r="E2024" s="501"/>
      <c r="F2024" s="503"/>
      <c r="G2024" s="503"/>
      <c r="H2024" s="503"/>
    </row>
    <row r="2025" spans="5:8">
      <c r="E2025" s="501"/>
      <c r="F2025" s="503"/>
      <c r="G2025" s="503"/>
      <c r="H2025" s="503"/>
    </row>
    <row r="2026" spans="5:8">
      <c r="E2026" s="501"/>
      <c r="F2026" s="503"/>
      <c r="G2026" s="503"/>
      <c r="H2026" s="503"/>
    </row>
    <row r="2027" spans="5:8">
      <c r="E2027" s="501"/>
      <c r="F2027" s="503"/>
      <c r="G2027" s="503"/>
      <c r="H2027" s="503"/>
    </row>
    <row r="2028" spans="5:8">
      <c r="E2028" s="501"/>
      <c r="F2028" s="503"/>
      <c r="G2028" s="503"/>
      <c r="H2028" s="503"/>
    </row>
    <row r="2029" spans="5:8">
      <c r="E2029" s="501"/>
      <c r="F2029" s="503"/>
      <c r="G2029" s="503"/>
      <c r="H2029" s="503"/>
    </row>
    <row r="2030" spans="5:8">
      <c r="E2030" s="501"/>
      <c r="F2030" s="503"/>
      <c r="G2030" s="503"/>
      <c r="H2030" s="503"/>
    </row>
    <row r="2031" spans="5:8">
      <c r="E2031" s="501"/>
      <c r="F2031" s="503"/>
      <c r="G2031" s="503"/>
      <c r="H2031" s="503"/>
    </row>
    <row r="2032" spans="5:8">
      <c r="E2032" s="501"/>
      <c r="F2032" s="503"/>
      <c r="G2032" s="503"/>
      <c r="H2032" s="503"/>
    </row>
    <row r="2033" spans="5:8">
      <c r="E2033" s="501"/>
      <c r="F2033" s="503"/>
      <c r="G2033" s="503"/>
      <c r="H2033" s="503"/>
    </row>
    <row r="2034" spans="5:8">
      <c r="E2034" s="501"/>
      <c r="F2034" s="503"/>
      <c r="G2034" s="503"/>
      <c r="H2034" s="503"/>
    </row>
    <row r="2035" spans="5:8">
      <c r="E2035" s="501"/>
      <c r="F2035" s="503"/>
      <c r="G2035" s="503"/>
      <c r="H2035" s="503"/>
    </row>
    <row r="2036" spans="5:8">
      <c r="E2036" s="501"/>
      <c r="F2036" s="503"/>
      <c r="G2036" s="503"/>
      <c r="H2036" s="503"/>
    </row>
    <row r="2037" spans="5:8">
      <c r="E2037" s="501"/>
      <c r="F2037" s="503"/>
      <c r="G2037" s="503"/>
      <c r="H2037" s="503"/>
    </row>
    <row r="2038" spans="5:8">
      <c r="E2038" s="501"/>
      <c r="F2038" s="503"/>
      <c r="G2038" s="503"/>
      <c r="H2038" s="503"/>
    </row>
    <row r="2039" spans="5:8">
      <c r="E2039" s="501"/>
      <c r="F2039" s="503"/>
      <c r="G2039" s="503"/>
      <c r="H2039" s="503"/>
    </row>
    <row r="2040" spans="5:8">
      <c r="E2040" s="501"/>
      <c r="F2040" s="503"/>
      <c r="G2040" s="503"/>
      <c r="H2040" s="503"/>
    </row>
    <row r="2041" spans="5:8">
      <c r="E2041" s="501"/>
      <c r="F2041" s="503"/>
      <c r="G2041" s="503"/>
      <c r="H2041" s="503"/>
    </row>
    <row r="2042" spans="5:8">
      <c r="E2042" s="501"/>
      <c r="F2042" s="503"/>
      <c r="G2042" s="503"/>
      <c r="H2042" s="503"/>
    </row>
    <row r="2043" spans="5:8">
      <c r="E2043" s="501"/>
      <c r="F2043" s="503"/>
      <c r="G2043" s="503"/>
      <c r="H2043" s="503"/>
    </row>
    <row r="2044" spans="5:8">
      <c r="E2044" s="501"/>
      <c r="F2044" s="503"/>
      <c r="G2044" s="503"/>
      <c r="H2044" s="503"/>
    </row>
    <row r="2045" spans="5:8">
      <c r="E2045" s="501"/>
      <c r="F2045" s="503"/>
      <c r="G2045" s="503"/>
      <c r="H2045" s="503"/>
    </row>
    <row r="2046" spans="5:8">
      <c r="E2046" s="501"/>
      <c r="F2046" s="503"/>
      <c r="G2046" s="503"/>
      <c r="H2046" s="503"/>
    </row>
    <row r="2047" spans="5:8">
      <c r="E2047" s="501"/>
      <c r="F2047" s="503"/>
      <c r="G2047" s="503"/>
      <c r="H2047" s="503"/>
    </row>
    <row r="2048" spans="5:8">
      <c r="E2048" s="501"/>
      <c r="F2048" s="503"/>
      <c r="G2048" s="503"/>
      <c r="H2048" s="503"/>
    </row>
    <row r="2049" spans="5:8">
      <c r="E2049" s="501"/>
      <c r="F2049" s="503"/>
      <c r="G2049" s="503"/>
      <c r="H2049" s="503"/>
    </row>
    <row r="2050" spans="5:8">
      <c r="E2050" s="501"/>
      <c r="F2050" s="503"/>
      <c r="G2050" s="503"/>
      <c r="H2050" s="503"/>
    </row>
    <row r="2051" spans="5:8">
      <c r="E2051" s="501"/>
      <c r="F2051" s="503"/>
      <c r="G2051" s="503"/>
      <c r="H2051" s="503"/>
    </row>
    <row r="2052" spans="5:8">
      <c r="E2052" s="501"/>
      <c r="F2052" s="503"/>
      <c r="G2052" s="503"/>
      <c r="H2052" s="503"/>
    </row>
    <row r="2053" spans="5:8">
      <c r="E2053" s="501"/>
      <c r="F2053" s="503"/>
      <c r="G2053" s="503"/>
      <c r="H2053" s="503"/>
    </row>
    <row r="2054" spans="5:8">
      <c r="E2054" s="501"/>
      <c r="F2054" s="503"/>
      <c r="G2054" s="503"/>
      <c r="H2054" s="503"/>
    </row>
    <row r="2055" spans="5:8">
      <c r="E2055" s="501"/>
      <c r="F2055" s="503"/>
      <c r="G2055" s="503"/>
      <c r="H2055" s="503"/>
    </row>
    <row r="2056" spans="5:8">
      <c r="E2056" s="501"/>
      <c r="F2056" s="503"/>
      <c r="G2056" s="503"/>
      <c r="H2056" s="503"/>
    </row>
    <row r="2057" spans="5:8">
      <c r="E2057" s="501"/>
      <c r="F2057" s="503"/>
      <c r="G2057" s="503"/>
      <c r="H2057" s="503"/>
    </row>
    <row r="2058" spans="5:8">
      <c r="E2058" s="501"/>
      <c r="F2058" s="503"/>
      <c r="G2058" s="503"/>
      <c r="H2058" s="503"/>
    </row>
    <row r="2059" spans="5:8">
      <c r="E2059" s="501"/>
      <c r="F2059" s="503"/>
      <c r="G2059" s="503"/>
      <c r="H2059" s="503"/>
    </row>
    <row r="2060" spans="5:8">
      <c r="E2060" s="501"/>
      <c r="F2060" s="503"/>
      <c r="G2060" s="503"/>
      <c r="H2060" s="503"/>
    </row>
    <row r="2061" spans="5:8">
      <c r="E2061" s="501"/>
      <c r="F2061" s="503"/>
      <c r="G2061" s="503"/>
      <c r="H2061" s="503"/>
    </row>
    <row r="2062" spans="5:8">
      <c r="E2062" s="501"/>
      <c r="F2062" s="503"/>
      <c r="G2062" s="503"/>
      <c r="H2062" s="503"/>
    </row>
    <row r="2063" spans="5:8">
      <c r="E2063" s="501"/>
      <c r="F2063" s="503"/>
      <c r="G2063" s="503"/>
      <c r="H2063" s="503"/>
    </row>
    <row r="2064" spans="5:8">
      <c r="E2064" s="501"/>
      <c r="F2064" s="503"/>
      <c r="G2064" s="503"/>
      <c r="H2064" s="503"/>
    </row>
    <row r="2065" spans="5:8">
      <c r="E2065" s="501"/>
      <c r="F2065" s="503"/>
      <c r="G2065" s="503"/>
      <c r="H2065" s="503"/>
    </row>
    <row r="2066" spans="5:8">
      <c r="E2066" s="501"/>
      <c r="F2066" s="503"/>
      <c r="G2066" s="503"/>
      <c r="H2066" s="503"/>
    </row>
    <row r="2067" spans="5:8">
      <c r="E2067" s="501"/>
      <c r="F2067" s="503"/>
      <c r="G2067" s="503"/>
      <c r="H2067" s="503"/>
    </row>
    <row r="2068" spans="5:8">
      <c r="E2068" s="501"/>
      <c r="F2068" s="503"/>
      <c r="G2068" s="503"/>
      <c r="H2068" s="503"/>
    </row>
    <row r="2069" spans="5:8">
      <c r="E2069" s="501"/>
      <c r="F2069" s="503"/>
      <c r="G2069" s="503"/>
      <c r="H2069" s="503"/>
    </row>
    <row r="2070" spans="5:8">
      <c r="E2070" s="501"/>
      <c r="F2070" s="503"/>
      <c r="G2070" s="503"/>
      <c r="H2070" s="503"/>
    </row>
    <row r="2071" spans="5:8">
      <c r="E2071" s="501"/>
      <c r="F2071" s="503"/>
      <c r="G2071" s="503"/>
      <c r="H2071" s="503"/>
    </row>
    <row r="2072" spans="5:8">
      <c r="E2072" s="501"/>
      <c r="F2072" s="503"/>
      <c r="G2072" s="503"/>
      <c r="H2072" s="503"/>
    </row>
    <row r="2073" spans="5:8">
      <c r="E2073" s="501"/>
      <c r="F2073" s="503"/>
      <c r="G2073" s="503"/>
      <c r="H2073" s="503"/>
    </row>
    <row r="2074" spans="5:8">
      <c r="E2074" s="501"/>
      <c r="F2074" s="503"/>
      <c r="G2074" s="503"/>
      <c r="H2074" s="503"/>
    </row>
    <row r="2075" spans="5:8">
      <c r="E2075" s="501"/>
      <c r="F2075" s="503"/>
      <c r="G2075" s="503"/>
      <c r="H2075" s="503"/>
    </row>
    <row r="2076" spans="5:8">
      <c r="E2076" s="501"/>
      <c r="F2076" s="503"/>
      <c r="G2076" s="503"/>
      <c r="H2076" s="503"/>
    </row>
    <row r="2077" spans="5:8">
      <c r="E2077" s="501"/>
      <c r="F2077" s="503"/>
      <c r="G2077" s="503"/>
      <c r="H2077" s="503"/>
    </row>
    <row r="2078" spans="5:8">
      <c r="E2078" s="501"/>
      <c r="F2078" s="503"/>
      <c r="G2078" s="503"/>
      <c r="H2078" s="503"/>
    </row>
    <row r="2079" spans="5:8">
      <c r="E2079" s="501"/>
      <c r="F2079" s="503"/>
      <c r="G2079" s="503"/>
      <c r="H2079" s="503"/>
    </row>
    <row r="2080" spans="5:8">
      <c r="E2080" s="501"/>
      <c r="F2080" s="503"/>
      <c r="G2080" s="503"/>
      <c r="H2080" s="503"/>
    </row>
    <row r="2081" spans="5:8">
      <c r="E2081" s="501"/>
      <c r="F2081" s="503"/>
      <c r="G2081" s="503"/>
      <c r="H2081" s="503"/>
    </row>
    <row r="2082" spans="5:8">
      <c r="E2082" s="501"/>
      <c r="F2082" s="503"/>
      <c r="G2082" s="503"/>
      <c r="H2082" s="503"/>
    </row>
    <row r="2083" spans="5:8">
      <c r="E2083" s="501"/>
      <c r="F2083" s="503"/>
      <c r="G2083" s="503"/>
      <c r="H2083" s="503"/>
    </row>
    <row r="2084" spans="5:8">
      <c r="E2084" s="501"/>
      <c r="F2084" s="503"/>
      <c r="G2084" s="503"/>
      <c r="H2084" s="503"/>
    </row>
    <row r="2085" spans="5:8">
      <c r="E2085" s="501"/>
      <c r="F2085" s="503"/>
      <c r="G2085" s="503"/>
      <c r="H2085" s="503"/>
    </row>
    <row r="2086" spans="5:8">
      <c r="E2086" s="501"/>
      <c r="F2086" s="503"/>
      <c r="G2086" s="503"/>
      <c r="H2086" s="503"/>
    </row>
    <row r="2087" spans="5:8">
      <c r="E2087" s="501"/>
      <c r="F2087" s="503"/>
      <c r="G2087" s="503"/>
      <c r="H2087" s="503"/>
    </row>
    <row r="2088" spans="5:8">
      <c r="E2088" s="501"/>
      <c r="F2088" s="503"/>
      <c r="G2088" s="503"/>
      <c r="H2088" s="503"/>
    </row>
    <row r="2089" spans="5:8">
      <c r="E2089" s="501"/>
      <c r="F2089" s="503"/>
      <c r="G2089" s="503"/>
      <c r="H2089" s="503"/>
    </row>
    <row r="2090" spans="5:8">
      <c r="E2090" s="501"/>
      <c r="F2090" s="503"/>
      <c r="G2090" s="503"/>
      <c r="H2090" s="503"/>
    </row>
    <row r="2091" spans="5:8">
      <c r="E2091" s="501"/>
      <c r="F2091" s="503"/>
      <c r="G2091" s="503"/>
      <c r="H2091" s="503"/>
    </row>
    <row r="2092" spans="5:8">
      <c r="E2092" s="501"/>
      <c r="F2092" s="503"/>
      <c r="G2092" s="503"/>
      <c r="H2092" s="503"/>
    </row>
    <row r="2093" spans="5:8">
      <c r="E2093" s="501"/>
      <c r="F2093" s="503"/>
      <c r="G2093" s="503"/>
      <c r="H2093" s="503"/>
    </row>
    <row r="2094" spans="5:8">
      <c r="E2094" s="501"/>
      <c r="F2094" s="503"/>
      <c r="G2094" s="503"/>
      <c r="H2094" s="503"/>
    </row>
    <row r="2095" spans="5:8">
      <c r="E2095" s="501"/>
      <c r="F2095" s="503"/>
      <c r="G2095" s="503"/>
      <c r="H2095" s="503"/>
    </row>
    <row r="2096" spans="5:8">
      <c r="E2096" s="501"/>
      <c r="F2096" s="503"/>
      <c r="G2096" s="503"/>
      <c r="H2096" s="503"/>
    </row>
    <row r="2097" spans="5:8">
      <c r="E2097" s="501"/>
      <c r="F2097" s="503"/>
      <c r="G2097" s="503"/>
      <c r="H2097" s="503"/>
    </row>
    <row r="2098" spans="5:8">
      <c r="E2098" s="501"/>
      <c r="F2098" s="503"/>
      <c r="G2098" s="503"/>
      <c r="H2098" s="503"/>
    </row>
    <row r="2099" spans="5:8">
      <c r="E2099" s="501"/>
      <c r="F2099" s="503"/>
      <c r="G2099" s="503"/>
      <c r="H2099" s="503"/>
    </row>
    <row r="2100" spans="5:8">
      <c r="E2100" s="501"/>
      <c r="F2100" s="503"/>
      <c r="G2100" s="503"/>
      <c r="H2100" s="503"/>
    </row>
    <row r="2101" spans="5:8">
      <c r="E2101" s="501"/>
      <c r="F2101" s="503"/>
      <c r="G2101" s="503"/>
      <c r="H2101" s="503"/>
    </row>
    <row r="2102" spans="5:8">
      <c r="E2102" s="501"/>
      <c r="F2102" s="503"/>
      <c r="G2102" s="503"/>
      <c r="H2102" s="503"/>
    </row>
    <row r="2103" spans="5:8">
      <c r="E2103" s="501"/>
      <c r="F2103" s="503"/>
      <c r="G2103" s="503"/>
      <c r="H2103" s="503"/>
    </row>
    <row r="2104" spans="5:8">
      <c r="E2104" s="501"/>
      <c r="F2104" s="503"/>
      <c r="G2104" s="503"/>
      <c r="H2104" s="503"/>
    </row>
    <row r="2105" spans="5:8">
      <c r="E2105" s="501"/>
      <c r="F2105" s="503"/>
      <c r="G2105" s="503"/>
      <c r="H2105" s="503"/>
    </row>
    <row r="2106" spans="5:8">
      <c r="E2106" s="501"/>
      <c r="F2106" s="503"/>
      <c r="G2106" s="503"/>
      <c r="H2106" s="503"/>
    </row>
    <row r="2107" spans="5:8">
      <c r="E2107" s="501"/>
      <c r="F2107" s="503"/>
      <c r="G2107" s="503"/>
      <c r="H2107" s="503"/>
    </row>
    <row r="2108" spans="5:8">
      <c r="E2108" s="501"/>
      <c r="F2108" s="503"/>
      <c r="G2108" s="503"/>
      <c r="H2108" s="503"/>
    </row>
    <row r="2109" spans="5:8">
      <c r="E2109" s="501"/>
      <c r="F2109" s="503"/>
      <c r="G2109" s="503"/>
      <c r="H2109" s="503"/>
    </row>
    <row r="2110" spans="5:8">
      <c r="E2110" s="501"/>
      <c r="F2110" s="503"/>
      <c r="G2110" s="503"/>
      <c r="H2110" s="503"/>
    </row>
    <row r="2111" spans="5:8">
      <c r="E2111" s="501"/>
      <c r="F2111" s="503"/>
      <c r="G2111" s="503"/>
      <c r="H2111" s="503"/>
    </row>
    <row r="2112" spans="5:8">
      <c r="E2112" s="501"/>
      <c r="F2112" s="503"/>
      <c r="G2112" s="503"/>
      <c r="H2112" s="503"/>
    </row>
    <row r="2113" spans="5:8">
      <c r="E2113" s="501"/>
      <c r="F2113" s="503"/>
      <c r="G2113" s="503"/>
      <c r="H2113" s="503"/>
    </row>
    <row r="2114" spans="5:8">
      <c r="E2114" s="501"/>
      <c r="F2114" s="503"/>
      <c r="G2114" s="503"/>
      <c r="H2114" s="503"/>
    </row>
    <row r="2115" spans="5:8">
      <c r="E2115" s="501"/>
      <c r="F2115" s="503"/>
      <c r="G2115" s="503"/>
      <c r="H2115" s="503"/>
    </row>
    <row r="2116" spans="5:8">
      <c r="E2116" s="501"/>
      <c r="F2116" s="503"/>
      <c r="G2116" s="503"/>
      <c r="H2116" s="503"/>
    </row>
    <row r="2117" spans="5:8">
      <c r="E2117" s="501"/>
      <c r="F2117" s="503"/>
      <c r="G2117" s="503"/>
      <c r="H2117" s="503"/>
    </row>
    <row r="2118" spans="5:8">
      <c r="E2118" s="501"/>
      <c r="F2118" s="503"/>
      <c r="G2118" s="503"/>
      <c r="H2118" s="503"/>
    </row>
    <row r="2119" spans="5:8">
      <c r="E2119" s="501"/>
      <c r="F2119" s="503"/>
      <c r="G2119" s="503"/>
      <c r="H2119" s="503"/>
    </row>
    <row r="2120" spans="5:8">
      <c r="E2120" s="501"/>
      <c r="F2120" s="503"/>
      <c r="G2120" s="503"/>
      <c r="H2120" s="503"/>
    </row>
    <row r="2121" spans="5:8">
      <c r="E2121" s="501"/>
      <c r="F2121" s="503"/>
      <c r="G2121" s="503"/>
      <c r="H2121" s="503"/>
    </row>
    <row r="2122" spans="5:8">
      <c r="E2122" s="501"/>
      <c r="F2122" s="503"/>
      <c r="G2122" s="503"/>
      <c r="H2122" s="503"/>
    </row>
    <row r="2123" spans="5:8">
      <c r="E2123" s="501"/>
      <c r="F2123" s="503"/>
      <c r="G2123" s="503"/>
      <c r="H2123" s="503"/>
    </row>
    <row r="2124" spans="5:8">
      <c r="E2124" s="501"/>
      <c r="F2124" s="503"/>
      <c r="G2124" s="503"/>
      <c r="H2124" s="503"/>
    </row>
    <row r="2125" spans="5:8">
      <c r="E2125" s="501"/>
      <c r="F2125" s="503"/>
      <c r="G2125" s="503"/>
      <c r="H2125" s="503"/>
    </row>
    <row r="2126" spans="5:8">
      <c r="E2126" s="501"/>
      <c r="F2126" s="503"/>
      <c r="G2126" s="503"/>
      <c r="H2126" s="503"/>
    </row>
    <row r="2127" spans="5:8">
      <c r="E2127" s="501"/>
      <c r="F2127" s="503"/>
      <c r="G2127" s="503"/>
      <c r="H2127" s="503"/>
    </row>
    <row r="2128" spans="5:8">
      <c r="E2128" s="501"/>
      <c r="F2128" s="503"/>
      <c r="G2128" s="503"/>
      <c r="H2128" s="503"/>
    </row>
    <row r="2129" spans="5:8">
      <c r="E2129" s="501"/>
      <c r="F2129" s="503"/>
      <c r="G2129" s="503"/>
      <c r="H2129" s="503"/>
    </row>
    <row r="2130" spans="5:8">
      <c r="E2130" s="501"/>
      <c r="F2130" s="503"/>
      <c r="G2130" s="503"/>
      <c r="H2130" s="503"/>
    </row>
    <row r="2131" spans="5:8">
      <c r="E2131" s="501"/>
      <c r="F2131" s="503"/>
      <c r="G2131" s="503"/>
      <c r="H2131" s="503"/>
    </row>
    <row r="2132" spans="5:8">
      <c r="E2132" s="501"/>
      <c r="F2132" s="503"/>
      <c r="G2132" s="503"/>
      <c r="H2132" s="503"/>
    </row>
    <row r="2133" spans="5:8">
      <c r="E2133" s="501"/>
      <c r="F2133" s="503"/>
      <c r="G2133" s="503"/>
      <c r="H2133" s="503"/>
    </row>
    <row r="2134" spans="5:8">
      <c r="E2134" s="501"/>
      <c r="F2134" s="503"/>
      <c r="G2134" s="503"/>
      <c r="H2134" s="503"/>
    </row>
    <row r="2135" spans="5:8">
      <c r="E2135" s="501"/>
      <c r="F2135" s="503"/>
      <c r="G2135" s="503"/>
      <c r="H2135" s="503"/>
    </row>
    <row r="2136" spans="5:8">
      <c r="E2136" s="501"/>
      <c r="F2136" s="503"/>
      <c r="G2136" s="503"/>
      <c r="H2136" s="503"/>
    </row>
    <row r="2137" spans="5:8">
      <c r="E2137" s="501"/>
      <c r="F2137" s="503"/>
      <c r="G2137" s="503"/>
      <c r="H2137" s="503"/>
    </row>
    <row r="2138" spans="5:8">
      <c r="E2138" s="501"/>
      <c r="F2138" s="503"/>
      <c r="G2138" s="503"/>
      <c r="H2138" s="503"/>
    </row>
    <row r="2139" spans="5:8">
      <c r="E2139" s="501"/>
      <c r="F2139" s="503"/>
      <c r="G2139" s="503"/>
      <c r="H2139" s="503"/>
    </row>
    <row r="2140" spans="5:8">
      <c r="E2140" s="501"/>
      <c r="F2140" s="503"/>
      <c r="G2140" s="503"/>
      <c r="H2140" s="503"/>
    </row>
    <row r="2141" spans="5:8">
      <c r="E2141" s="501"/>
      <c r="F2141" s="503"/>
      <c r="G2141" s="503"/>
      <c r="H2141" s="503"/>
    </row>
    <row r="2142" spans="5:8">
      <c r="E2142" s="501"/>
      <c r="F2142" s="503"/>
      <c r="G2142" s="503"/>
      <c r="H2142" s="503"/>
    </row>
    <row r="2143" spans="5:8">
      <c r="E2143" s="501"/>
      <c r="F2143" s="503"/>
      <c r="G2143" s="503"/>
      <c r="H2143" s="503"/>
    </row>
    <row r="2144" spans="5:8">
      <c r="E2144" s="501"/>
      <c r="F2144" s="503"/>
      <c r="G2144" s="503"/>
      <c r="H2144" s="503"/>
    </row>
    <row r="2145" spans="5:8">
      <c r="E2145" s="501"/>
      <c r="F2145" s="503"/>
      <c r="G2145" s="503"/>
      <c r="H2145" s="503"/>
    </row>
    <row r="2146" spans="5:8">
      <c r="E2146" s="501"/>
      <c r="F2146" s="503"/>
      <c r="G2146" s="503"/>
      <c r="H2146" s="503"/>
    </row>
    <row r="2147" spans="5:8">
      <c r="E2147" s="501"/>
      <c r="F2147" s="503"/>
      <c r="G2147" s="503"/>
      <c r="H2147" s="503"/>
    </row>
    <row r="2148" spans="5:8">
      <c r="E2148" s="501"/>
      <c r="F2148" s="503"/>
      <c r="G2148" s="503"/>
      <c r="H2148" s="503"/>
    </row>
    <row r="2149" spans="5:8">
      <c r="E2149" s="501"/>
      <c r="F2149" s="503"/>
      <c r="G2149" s="503"/>
      <c r="H2149" s="503"/>
    </row>
    <row r="2150" spans="5:8">
      <c r="E2150" s="501"/>
      <c r="F2150" s="503"/>
      <c r="G2150" s="503"/>
      <c r="H2150" s="503"/>
    </row>
    <row r="2151" spans="5:8">
      <c r="E2151" s="501"/>
      <c r="F2151" s="503"/>
      <c r="G2151" s="503"/>
      <c r="H2151" s="503"/>
    </row>
    <row r="2152" spans="5:8">
      <c r="E2152" s="501"/>
      <c r="F2152" s="503"/>
      <c r="G2152" s="503"/>
      <c r="H2152" s="503"/>
    </row>
    <row r="2153" spans="5:8">
      <c r="E2153" s="501"/>
      <c r="F2153" s="503"/>
      <c r="G2153" s="503"/>
      <c r="H2153" s="503"/>
    </row>
    <row r="2154" spans="5:8">
      <c r="E2154" s="501"/>
      <c r="F2154" s="503"/>
      <c r="G2154" s="503"/>
      <c r="H2154" s="503"/>
    </row>
    <row r="2155" spans="5:8">
      <c r="E2155" s="501"/>
      <c r="F2155" s="503"/>
      <c r="G2155" s="503"/>
      <c r="H2155" s="503"/>
    </row>
    <row r="2156" spans="5:8">
      <c r="E2156" s="501"/>
      <c r="F2156" s="503"/>
      <c r="G2156" s="503"/>
      <c r="H2156" s="503"/>
    </row>
    <row r="2157" spans="5:8">
      <c r="E2157" s="501"/>
      <c r="F2157" s="503"/>
      <c r="G2157" s="503"/>
      <c r="H2157" s="503"/>
    </row>
    <row r="2158" spans="5:8">
      <c r="E2158" s="501"/>
      <c r="F2158" s="503"/>
      <c r="G2158" s="503"/>
      <c r="H2158" s="503"/>
    </row>
    <row r="2159" spans="5:8">
      <c r="E2159" s="501"/>
      <c r="F2159" s="503"/>
      <c r="G2159" s="503"/>
      <c r="H2159" s="503"/>
    </row>
    <row r="2160" spans="5:8">
      <c r="E2160" s="501"/>
      <c r="F2160" s="503"/>
      <c r="G2160" s="503"/>
      <c r="H2160" s="503"/>
    </row>
    <row r="2161" spans="5:8">
      <c r="E2161" s="501"/>
      <c r="F2161" s="503"/>
      <c r="G2161" s="503"/>
      <c r="H2161" s="503"/>
    </row>
    <row r="2162" spans="5:8">
      <c r="E2162" s="501"/>
      <c r="F2162" s="503"/>
      <c r="G2162" s="503"/>
      <c r="H2162" s="503"/>
    </row>
    <row r="2163" spans="5:8">
      <c r="E2163" s="501"/>
      <c r="F2163" s="503"/>
      <c r="G2163" s="503"/>
      <c r="H2163" s="503"/>
    </row>
    <row r="2164" spans="5:8">
      <c r="E2164" s="501"/>
      <c r="F2164" s="503"/>
      <c r="G2164" s="503"/>
      <c r="H2164" s="503"/>
    </row>
    <row r="2165" spans="5:8">
      <c r="E2165" s="501"/>
      <c r="F2165" s="503"/>
      <c r="G2165" s="503"/>
      <c r="H2165" s="503"/>
    </row>
    <row r="2166" spans="5:8">
      <c r="E2166" s="501"/>
      <c r="F2166" s="503"/>
      <c r="G2166" s="503"/>
      <c r="H2166" s="503"/>
    </row>
    <row r="2167" spans="5:8">
      <c r="E2167" s="501"/>
      <c r="F2167" s="503"/>
      <c r="G2167" s="503"/>
      <c r="H2167" s="503"/>
    </row>
    <row r="2168" spans="5:8">
      <c r="E2168" s="501"/>
      <c r="F2168" s="503"/>
      <c r="G2168" s="503"/>
      <c r="H2168" s="503"/>
    </row>
    <row r="2169" spans="5:8">
      <c r="E2169" s="501"/>
      <c r="F2169" s="503"/>
      <c r="G2169" s="503"/>
      <c r="H2169" s="503"/>
    </row>
    <row r="2170" spans="5:8">
      <c r="E2170" s="501"/>
      <c r="F2170" s="503"/>
      <c r="G2170" s="503"/>
      <c r="H2170" s="503"/>
    </row>
    <row r="2171" spans="5:8">
      <c r="E2171" s="501"/>
      <c r="F2171" s="503"/>
      <c r="G2171" s="503"/>
      <c r="H2171" s="503"/>
    </row>
    <row r="2172" spans="5:8">
      <c r="E2172" s="501"/>
      <c r="F2172" s="503"/>
      <c r="G2172" s="503"/>
      <c r="H2172" s="503"/>
    </row>
    <row r="2173" spans="5:8">
      <c r="E2173" s="501"/>
      <c r="F2173" s="503"/>
      <c r="G2173" s="503"/>
      <c r="H2173" s="503"/>
    </row>
    <row r="2174" spans="5:8">
      <c r="E2174" s="501"/>
      <c r="F2174" s="503"/>
      <c r="G2174" s="503"/>
      <c r="H2174" s="503"/>
    </row>
    <row r="2175" spans="5:8">
      <c r="E2175" s="501"/>
      <c r="F2175" s="503"/>
      <c r="G2175" s="503"/>
      <c r="H2175" s="503"/>
    </row>
    <row r="2176" spans="5:8">
      <c r="E2176" s="501"/>
      <c r="F2176" s="503"/>
      <c r="G2176" s="503"/>
      <c r="H2176" s="503"/>
    </row>
    <row r="2177" spans="5:8">
      <c r="E2177" s="501"/>
      <c r="F2177" s="503"/>
      <c r="G2177" s="503"/>
      <c r="H2177" s="503"/>
    </row>
    <row r="2178" spans="5:8">
      <c r="E2178" s="501"/>
      <c r="F2178" s="503"/>
      <c r="G2178" s="503"/>
      <c r="H2178" s="503"/>
    </row>
    <row r="2179" spans="5:8">
      <c r="E2179" s="501"/>
      <c r="F2179" s="503"/>
      <c r="G2179" s="503"/>
      <c r="H2179" s="503"/>
    </row>
    <row r="2180" spans="5:8">
      <c r="E2180" s="501"/>
      <c r="F2180" s="503"/>
      <c r="G2180" s="503"/>
      <c r="H2180" s="503"/>
    </row>
    <row r="2181" spans="5:8">
      <c r="E2181" s="501"/>
      <c r="F2181" s="503"/>
      <c r="G2181" s="503"/>
      <c r="H2181" s="503"/>
    </row>
    <row r="2182" spans="5:8">
      <c r="E2182" s="501"/>
      <c r="F2182" s="503"/>
      <c r="G2182" s="503"/>
      <c r="H2182" s="503"/>
    </row>
    <row r="2183" spans="5:8">
      <c r="E2183" s="501"/>
      <c r="F2183" s="503"/>
      <c r="G2183" s="503"/>
      <c r="H2183" s="503"/>
    </row>
    <row r="2184" spans="5:8">
      <c r="E2184" s="501"/>
      <c r="F2184" s="503"/>
      <c r="G2184" s="503"/>
      <c r="H2184" s="503"/>
    </row>
    <row r="2185" spans="5:8">
      <c r="E2185" s="501"/>
      <c r="F2185" s="503"/>
      <c r="G2185" s="503"/>
      <c r="H2185" s="503"/>
    </row>
    <row r="2186" spans="5:8">
      <c r="E2186" s="501"/>
      <c r="F2186" s="503"/>
      <c r="G2186" s="503"/>
      <c r="H2186" s="503"/>
    </row>
    <row r="2187" spans="5:8">
      <c r="E2187" s="501"/>
      <c r="F2187" s="503"/>
      <c r="G2187" s="503"/>
      <c r="H2187" s="503"/>
    </row>
    <row r="2188" spans="5:8">
      <c r="E2188" s="501"/>
      <c r="F2188" s="503"/>
      <c r="G2188" s="503"/>
      <c r="H2188" s="503"/>
    </row>
    <row r="2189" spans="5:8">
      <c r="E2189" s="501"/>
      <c r="F2189" s="503"/>
      <c r="G2189" s="503"/>
      <c r="H2189" s="503"/>
    </row>
    <row r="2190" spans="5:8">
      <c r="E2190" s="501"/>
      <c r="F2190" s="503"/>
      <c r="G2190" s="503"/>
      <c r="H2190" s="503"/>
    </row>
    <row r="2191" spans="5:8">
      <c r="E2191" s="501"/>
      <c r="F2191" s="503"/>
      <c r="G2191" s="503"/>
      <c r="H2191" s="503"/>
    </row>
    <row r="2192" spans="5:8">
      <c r="E2192" s="501"/>
      <c r="F2192" s="503"/>
      <c r="G2192" s="503"/>
      <c r="H2192" s="503"/>
    </row>
    <row r="2193" spans="5:8">
      <c r="E2193" s="501"/>
      <c r="F2193" s="503"/>
      <c r="G2193" s="503"/>
      <c r="H2193" s="503"/>
    </row>
    <row r="2194" spans="5:8">
      <c r="E2194" s="501"/>
      <c r="F2194" s="503"/>
      <c r="G2194" s="503"/>
      <c r="H2194" s="503"/>
    </row>
    <row r="2195" spans="5:8">
      <c r="E2195" s="501"/>
      <c r="F2195" s="503"/>
      <c r="G2195" s="503"/>
      <c r="H2195" s="503"/>
    </row>
    <row r="2196" spans="5:8">
      <c r="E2196" s="501"/>
      <c r="F2196" s="503"/>
      <c r="G2196" s="503"/>
      <c r="H2196" s="503"/>
    </row>
    <row r="2197" spans="5:8">
      <c r="E2197" s="501"/>
      <c r="F2197" s="503"/>
      <c r="G2197" s="503"/>
      <c r="H2197" s="503"/>
    </row>
    <row r="2198" spans="5:8">
      <c r="E2198" s="501"/>
      <c r="F2198" s="503"/>
      <c r="G2198" s="503"/>
      <c r="H2198" s="503"/>
    </row>
    <row r="2199" spans="5:8">
      <c r="E2199" s="501"/>
      <c r="F2199" s="503"/>
      <c r="G2199" s="503"/>
      <c r="H2199" s="503"/>
    </row>
    <row r="2200" spans="5:8">
      <c r="E2200" s="501"/>
      <c r="F2200" s="503"/>
      <c r="G2200" s="503"/>
      <c r="H2200" s="503"/>
    </row>
    <row r="2201" spans="5:8">
      <c r="E2201" s="501"/>
      <c r="F2201" s="503"/>
      <c r="G2201" s="503"/>
      <c r="H2201" s="503"/>
    </row>
    <row r="2202" spans="5:8">
      <c r="E2202" s="501"/>
      <c r="F2202" s="503"/>
      <c r="G2202" s="503"/>
      <c r="H2202" s="503"/>
    </row>
    <row r="2203" spans="5:8">
      <c r="E2203" s="501"/>
      <c r="F2203" s="503"/>
      <c r="G2203" s="503"/>
      <c r="H2203" s="503"/>
    </row>
    <row r="2204" spans="5:8">
      <c r="E2204" s="501"/>
      <c r="F2204" s="503"/>
      <c r="G2204" s="503"/>
      <c r="H2204" s="503"/>
    </row>
    <row r="2205" spans="5:8">
      <c r="E2205" s="501"/>
      <c r="F2205" s="503"/>
      <c r="G2205" s="503"/>
      <c r="H2205" s="503"/>
    </row>
    <row r="2206" spans="5:8">
      <c r="E2206" s="501"/>
      <c r="F2206" s="503"/>
      <c r="G2206" s="503"/>
      <c r="H2206" s="503"/>
    </row>
    <row r="2207" spans="5:8">
      <c r="E2207" s="501"/>
      <c r="F2207" s="503"/>
      <c r="G2207" s="503"/>
      <c r="H2207" s="503"/>
    </row>
    <row r="2208" spans="5:8">
      <c r="E2208" s="501"/>
      <c r="F2208" s="503"/>
      <c r="G2208" s="503"/>
      <c r="H2208" s="503"/>
    </row>
    <row r="2209" spans="5:8">
      <c r="E2209" s="501"/>
      <c r="F2209" s="503"/>
      <c r="G2209" s="503"/>
      <c r="H2209" s="503"/>
    </row>
    <row r="2210" spans="5:8">
      <c r="E2210" s="501"/>
      <c r="F2210" s="503"/>
      <c r="G2210" s="503"/>
      <c r="H2210" s="503"/>
    </row>
    <row r="2211" spans="5:8">
      <c r="E2211" s="501"/>
      <c r="F2211" s="503"/>
      <c r="G2211" s="503"/>
      <c r="H2211" s="503"/>
    </row>
    <row r="2212" spans="5:8">
      <c r="E2212" s="501"/>
      <c r="F2212" s="503"/>
      <c r="G2212" s="503"/>
      <c r="H2212" s="503"/>
    </row>
    <row r="2213" spans="5:8">
      <c r="E2213" s="501"/>
      <c r="F2213" s="503"/>
      <c r="G2213" s="503"/>
      <c r="H2213" s="503"/>
    </row>
    <row r="2214" spans="5:8">
      <c r="E2214" s="501"/>
      <c r="F2214" s="503"/>
      <c r="G2214" s="503"/>
      <c r="H2214" s="503"/>
    </row>
    <row r="2215" spans="5:8">
      <c r="E2215" s="501"/>
      <c r="F2215" s="503"/>
      <c r="G2215" s="503"/>
      <c r="H2215" s="503"/>
    </row>
    <row r="2216" spans="5:8">
      <c r="E2216" s="501"/>
      <c r="F2216" s="503"/>
      <c r="G2216" s="503"/>
      <c r="H2216" s="503"/>
    </row>
    <row r="2217" spans="5:8">
      <c r="E2217" s="501"/>
      <c r="F2217" s="503"/>
      <c r="G2217" s="503"/>
      <c r="H2217" s="503"/>
    </row>
    <row r="2218" spans="5:8">
      <c r="E2218" s="501"/>
      <c r="F2218" s="503"/>
      <c r="G2218" s="503"/>
      <c r="H2218" s="503"/>
    </row>
    <row r="2219" spans="5:8">
      <c r="E2219" s="501"/>
      <c r="F2219" s="503"/>
      <c r="G2219" s="503"/>
      <c r="H2219" s="503"/>
    </row>
    <row r="2220" spans="5:8">
      <c r="E2220" s="501"/>
      <c r="F2220" s="503"/>
      <c r="G2220" s="503"/>
      <c r="H2220" s="503"/>
    </row>
    <row r="2221" spans="5:8">
      <c r="E2221" s="501"/>
      <c r="F2221" s="503"/>
      <c r="G2221" s="503"/>
      <c r="H2221" s="503"/>
    </row>
    <row r="2222" spans="5:8">
      <c r="E2222" s="501"/>
      <c r="F2222" s="503"/>
      <c r="G2222" s="503"/>
      <c r="H2222" s="503"/>
    </row>
    <row r="2223" spans="5:8">
      <c r="E2223" s="501"/>
      <c r="F2223" s="503"/>
      <c r="G2223" s="503"/>
      <c r="H2223" s="503"/>
    </row>
    <row r="2224" spans="5:8">
      <c r="E2224" s="501"/>
      <c r="F2224" s="503"/>
      <c r="G2224" s="503"/>
      <c r="H2224" s="503"/>
    </row>
    <row r="2225" spans="5:8">
      <c r="E2225" s="501"/>
      <c r="F2225" s="503"/>
      <c r="G2225" s="503"/>
      <c r="H2225" s="503"/>
    </row>
    <row r="2226" spans="5:8">
      <c r="E2226" s="501"/>
      <c r="F2226" s="503"/>
      <c r="G2226" s="503"/>
      <c r="H2226" s="503"/>
    </row>
    <row r="2227" spans="5:8">
      <c r="E2227" s="501"/>
      <c r="F2227" s="503"/>
      <c r="G2227" s="503"/>
      <c r="H2227" s="503"/>
    </row>
    <row r="2228" spans="5:8">
      <c r="E2228" s="501"/>
      <c r="F2228" s="503"/>
      <c r="G2228" s="503"/>
      <c r="H2228" s="503"/>
    </row>
    <row r="2229" spans="5:8">
      <c r="E2229" s="501"/>
      <c r="F2229" s="503"/>
      <c r="G2229" s="503"/>
      <c r="H2229" s="503"/>
    </row>
    <row r="2230" spans="5:8">
      <c r="E2230" s="501"/>
      <c r="F2230" s="503"/>
      <c r="G2230" s="503"/>
      <c r="H2230" s="503"/>
    </row>
    <row r="2231" spans="5:8">
      <c r="E2231" s="501"/>
      <c r="F2231" s="503"/>
      <c r="G2231" s="503"/>
      <c r="H2231" s="503"/>
    </row>
    <row r="2232" spans="5:8">
      <c r="E2232" s="501"/>
      <c r="F2232" s="503"/>
      <c r="G2232" s="503"/>
      <c r="H2232" s="503"/>
    </row>
    <row r="2233" spans="5:8">
      <c r="E2233" s="501"/>
      <c r="F2233" s="503"/>
      <c r="G2233" s="503"/>
      <c r="H2233" s="503"/>
    </row>
    <row r="2234" spans="5:8">
      <c r="E2234" s="501"/>
      <c r="F2234" s="503"/>
      <c r="G2234" s="503"/>
      <c r="H2234" s="503"/>
    </row>
    <row r="2235" spans="5:8">
      <c r="E2235" s="501"/>
      <c r="F2235" s="503"/>
      <c r="G2235" s="503"/>
      <c r="H2235" s="503"/>
    </row>
    <row r="2236" spans="5:8">
      <c r="E2236" s="501"/>
      <c r="F2236" s="503"/>
      <c r="G2236" s="503"/>
      <c r="H2236" s="503"/>
    </row>
    <row r="2237" spans="5:8">
      <c r="E2237" s="501"/>
      <c r="F2237" s="503"/>
      <c r="G2237" s="503"/>
      <c r="H2237" s="503"/>
    </row>
    <row r="2238" spans="5:8">
      <c r="E2238" s="501"/>
      <c r="F2238" s="503"/>
      <c r="G2238" s="503"/>
      <c r="H2238" s="503"/>
    </row>
    <row r="2239" spans="5:8">
      <c r="E2239" s="501"/>
      <c r="F2239" s="503"/>
      <c r="G2239" s="503"/>
      <c r="H2239" s="503"/>
    </row>
    <row r="2240" spans="5:8">
      <c r="E2240" s="501"/>
      <c r="F2240" s="503"/>
      <c r="G2240" s="503"/>
      <c r="H2240" s="503"/>
    </row>
    <row r="2241" spans="5:8">
      <c r="E2241" s="501"/>
      <c r="F2241" s="503"/>
      <c r="G2241" s="503"/>
      <c r="H2241" s="503"/>
    </row>
    <row r="2242" spans="5:8">
      <c r="E2242" s="501"/>
      <c r="F2242" s="503"/>
      <c r="G2242" s="503"/>
      <c r="H2242" s="503"/>
    </row>
    <row r="2243" spans="5:8">
      <c r="E2243" s="501"/>
      <c r="F2243" s="503"/>
      <c r="G2243" s="503"/>
      <c r="H2243" s="503"/>
    </row>
    <row r="2244" spans="5:8">
      <c r="E2244" s="501"/>
      <c r="F2244" s="503"/>
      <c r="G2244" s="503"/>
      <c r="H2244" s="503"/>
    </row>
    <row r="2245" spans="5:8">
      <c r="E2245" s="501"/>
      <c r="F2245" s="503"/>
      <c r="G2245" s="503"/>
      <c r="H2245" s="503"/>
    </row>
    <row r="2246" spans="5:8">
      <c r="E2246" s="501"/>
      <c r="F2246" s="503"/>
      <c r="G2246" s="503"/>
      <c r="H2246" s="503"/>
    </row>
    <row r="2247" spans="5:8">
      <c r="E2247" s="501"/>
      <c r="F2247" s="503"/>
      <c r="G2247" s="503"/>
      <c r="H2247" s="503"/>
    </row>
    <row r="2248" spans="5:8">
      <c r="E2248" s="501"/>
      <c r="F2248" s="503"/>
      <c r="G2248" s="503"/>
      <c r="H2248" s="503"/>
    </row>
    <row r="2249" spans="5:8">
      <c r="E2249" s="501"/>
      <c r="F2249" s="503"/>
      <c r="G2249" s="503"/>
      <c r="H2249" s="503"/>
    </row>
    <row r="2250" spans="5:8">
      <c r="E2250" s="501"/>
      <c r="F2250" s="503"/>
      <c r="G2250" s="503"/>
      <c r="H2250" s="503"/>
    </row>
    <row r="2251" spans="5:8">
      <c r="E2251" s="501"/>
      <c r="F2251" s="503"/>
      <c r="G2251" s="503"/>
      <c r="H2251" s="503"/>
    </row>
    <row r="2252" spans="5:8">
      <c r="E2252" s="501"/>
      <c r="F2252" s="503"/>
      <c r="G2252" s="503"/>
      <c r="H2252" s="503"/>
    </row>
    <row r="2253" spans="5:8">
      <c r="E2253" s="501"/>
      <c r="F2253" s="503"/>
      <c r="G2253" s="503"/>
      <c r="H2253" s="503"/>
    </row>
    <row r="2254" spans="5:8">
      <c r="E2254" s="501"/>
      <c r="F2254" s="503"/>
      <c r="G2254" s="503"/>
      <c r="H2254" s="503"/>
    </row>
    <row r="2255" spans="5:8">
      <c r="E2255" s="501"/>
      <c r="F2255" s="503"/>
      <c r="G2255" s="503"/>
      <c r="H2255" s="503"/>
    </row>
    <row r="2256" spans="5:8">
      <c r="E2256" s="501"/>
      <c r="F2256" s="503"/>
      <c r="G2256" s="503"/>
      <c r="H2256" s="503"/>
    </row>
    <row r="2257" spans="5:8">
      <c r="E2257" s="501"/>
      <c r="F2257" s="503"/>
      <c r="G2257" s="503"/>
      <c r="H2257" s="503"/>
    </row>
    <row r="2258" spans="5:8">
      <c r="E2258" s="501"/>
      <c r="F2258" s="503"/>
      <c r="G2258" s="503"/>
      <c r="H2258" s="503"/>
    </row>
    <row r="2259" spans="5:8">
      <c r="E2259" s="501"/>
      <c r="F2259" s="503"/>
      <c r="G2259" s="503"/>
      <c r="H2259" s="503"/>
    </row>
    <row r="2260" spans="5:8">
      <c r="E2260" s="501"/>
      <c r="F2260" s="503"/>
      <c r="G2260" s="503"/>
      <c r="H2260" s="503"/>
    </row>
    <row r="2261" spans="5:8">
      <c r="E2261" s="501"/>
      <c r="F2261" s="503"/>
      <c r="G2261" s="503"/>
      <c r="H2261" s="503"/>
    </row>
    <row r="2262" spans="5:8">
      <c r="E2262" s="501"/>
      <c r="F2262" s="503"/>
      <c r="G2262" s="503"/>
      <c r="H2262" s="503"/>
    </row>
    <row r="2263" spans="5:8">
      <c r="E2263" s="501"/>
      <c r="F2263" s="503"/>
      <c r="G2263" s="503"/>
      <c r="H2263" s="503"/>
    </row>
    <row r="2264" spans="5:8">
      <c r="E2264" s="501"/>
      <c r="F2264" s="503"/>
      <c r="G2264" s="503"/>
      <c r="H2264" s="503"/>
    </row>
    <row r="2265" spans="5:8">
      <c r="E2265" s="501"/>
      <c r="F2265" s="503"/>
      <c r="G2265" s="503"/>
      <c r="H2265" s="503"/>
    </row>
    <row r="2266" spans="5:8">
      <c r="E2266" s="501"/>
      <c r="F2266" s="503"/>
      <c r="G2266" s="503"/>
      <c r="H2266" s="503"/>
    </row>
    <row r="2267" spans="5:8">
      <c r="E2267" s="501"/>
      <c r="F2267" s="503"/>
      <c r="G2267" s="503"/>
      <c r="H2267" s="503"/>
    </row>
    <row r="2268" spans="5:8">
      <c r="E2268" s="501"/>
      <c r="F2268" s="503"/>
      <c r="G2268" s="503"/>
      <c r="H2268" s="503"/>
    </row>
    <row r="2269" spans="5:8">
      <c r="E2269" s="501"/>
      <c r="F2269" s="503"/>
      <c r="G2269" s="503"/>
      <c r="H2269" s="503"/>
    </row>
    <row r="2270" spans="5:8">
      <c r="E2270" s="501"/>
      <c r="F2270" s="503"/>
      <c r="G2270" s="503"/>
      <c r="H2270" s="503"/>
    </row>
    <row r="2271" spans="5:8">
      <c r="E2271" s="501"/>
      <c r="F2271" s="503"/>
      <c r="G2271" s="503"/>
      <c r="H2271" s="503"/>
    </row>
    <row r="2272" spans="5:8">
      <c r="E2272" s="501"/>
      <c r="F2272" s="503"/>
      <c r="G2272" s="503"/>
      <c r="H2272" s="503"/>
    </row>
    <row r="2273" spans="5:8">
      <c r="E2273" s="501"/>
      <c r="F2273" s="503"/>
      <c r="G2273" s="503"/>
      <c r="H2273" s="503"/>
    </row>
    <row r="2274" spans="5:8">
      <c r="E2274" s="501"/>
      <c r="F2274" s="503"/>
      <c r="G2274" s="503"/>
      <c r="H2274" s="503"/>
    </row>
    <row r="2275" spans="5:8">
      <c r="E2275" s="501"/>
      <c r="F2275" s="503"/>
      <c r="G2275" s="503"/>
      <c r="H2275" s="503"/>
    </row>
    <row r="2276" spans="5:8">
      <c r="E2276" s="501"/>
      <c r="F2276" s="503"/>
      <c r="G2276" s="503"/>
      <c r="H2276" s="503"/>
    </row>
    <row r="2277" spans="5:8">
      <c r="E2277" s="501"/>
      <c r="F2277" s="503"/>
      <c r="G2277" s="503"/>
      <c r="H2277" s="503"/>
    </row>
    <row r="2278" spans="5:8">
      <c r="E2278" s="501"/>
      <c r="F2278" s="503"/>
      <c r="G2278" s="503"/>
      <c r="H2278" s="503"/>
    </row>
    <row r="2279" spans="5:8">
      <c r="E2279" s="501"/>
      <c r="F2279" s="503"/>
      <c r="G2279" s="503"/>
      <c r="H2279" s="503"/>
    </row>
    <row r="2280" spans="5:8">
      <c r="E2280" s="501"/>
      <c r="F2280" s="503"/>
      <c r="G2280" s="503"/>
      <c r="H2280" s="503"/>
    </row>
    <row r="2281" spans="5:8">
      <c r="E2281" s="501"/>
      <c r="F2281" s="503"/>
      <c r="G2281" s="503"/>
      <c r="H2281" s="503"/>
    </row>
    <row r="2282" spans="5:8">
      <c r="E2282" s="501"/>
      <c r="F2282" s="503"/>
      <c r="G2282" s="503"/>
      <c r="H2282" s="503"/>
    </row>
    <row r="2283" spans="5:8">
      <c r="E2283" s="501"/>
      <c r="F2283" s="503"/>
      <c r="G2283" s="503"/>
      <c r="H2283" s="503"/>
    </row>
    <row r="2284" spans="5:8">
      <c r="E2284" s="501"/>
      <c r="F2284" s="503"/>
      <c r="G2284" s="503"/>
      <c r="H2284" s="503"/>
    </row>
    <row r="2285" spans="5:8">
      <c r="E2285" s="501"/>
      <c r="F2285" s="503"/>
      <c r="G2285" s="503"/>
      <c r="H2285" s="503"/>
    </row>
    <row r="2286" spans="5:8">
      <c r="E2286" s="501"/>
      <c r="F2286" s="503"/>
      <c r="G2286" s="503"/>
      <c r="H2286" s="503"/>
    </row>
    <row r="2287" spans="5:8">
      <c r="E2287" s="501"/>
      <c r="F2287" s="503"/>
      <c r="G2287" s="503"/>
      <c r="H2287" s="503"/>
    </row>
    <row r="2288" spans="5:8">
      <c r="E2288" s="501"/>
      <c r="F2288" s="503"/>
      <c r="G2288" s="503"/>
      <c r="H2288" s="503"/>
    </row>
    <row r="2289" spans="5:8">
      <c r="E2289" s="501"/>
      <c r="F2289" s="503"/>
      <c r="G2289" s="503"/>
      <c r="H2289" s="503"/>
    </row>
    <row r="2290" spans="5:8">
      <c r="E2290" s="501"/>
      <c r="F2290" s="503"/>
      <c r="G2290" s="503"/>
      <c r="H2290" s="503"/>
    </row>
    <row r="2291" spans="5:8">
      <c r="E2291" s="501"/>
      <c r="F2291" s="503"/>
      <c r="G2291" s="503"/>
      <c r="H2291" s="503"/>
    </row>
    <row r="2292" spans="5:8">
      <c r="E2292" s="501"/>
      <c r="F2292" s="503"/>
      <c r="G2292" s="503"/>
      <c r="H2292" s="503"/>
    </row>
    <row r="2293" spans="5:8">
      <c r="E2293" s="501"/>
      <c r="F2293" s="503"/>
      <c r="G2293" s="503"/>
      <c r="H2293" s="503"/>
    </row>
    <row r="2294" spans="5:8">
      <c r="E2294" s="501"/>
      <c r="F2294" s="503"/>
      <c r="G2294" s="503"/>
      <c r="H2294" s="503"/>
    </row>
    <row r="2295" spans="5:8">
      <c r="E2295" s="501"/>
      <c r="F2295" s="503"/>
      <c r="G2295" s="503"/>
      <c r="H2295" s="503"/>
    </row>
    <row r="2296" spans="5:8">
      <c r="E2296" s="501"/>
      <c r="F2296" s="503"/>
      <c r="G2296" s="503"/>
      <c r="H2296" s="503"/>
    </row>
    <row r="2297" spans="5:8">
      <c r="E2297" s="501"/>
      <c r="F2297" s="503"/>
      <c r="G2297" s="503"/>
      <c r="H2297" s="503"/>
    </row>
    <row r="2298" spans="5:8">
      <c r="E2298" s="501"/>
      <c r="F2298" s="503"/>
      <c r="G2298" s="503"/>
      <c r="H2298" s="503"/>
    </row>
    <row r="2299" spans="5:8">
      <c r="E2299" s="501"/>
      <c r="F2299" s="503"/>
      <c r="G2299" s="503"/>
      <c r="H2299" s="503"/>
    </row>
    <row r="2300" spans="5:8">
      <c r="E2300" s="501"/>
      <c r="F2300" s="503"/>
      <c r="G2300" s="503"/>
      <c r="H2300" s="503"/>
    </row>
    <row r="2301" spans="5:8">
      <c r="E2301" s="501"/>
      <c r="F2301" s="503"/>
      <c r="G2301" s="503"/>
      <c r="H2301" s="503"/>
    </row>
    <row r="2302" spans="5:8">
      <c r="E2302" s="501"/>
      <c r="F2302" s="503"/>
      <c r="G2302" s="503"/>
      <c r="H2302" s="503"/>
    </row>
    <row r="2303" spans="5:8">
      <c r="E2303" s="501"/>
      <c r="F2303" s="503"/>
      <c r="G2303" s="503"/>
      <c r="H2303" s="503"/>
    </row>
    <row r="2304" spans="5:8">
      <c r="E2304" s="501"/>
      <c r="F2304" s="503"/>
      <c r="G2304" s="503"/>
      <c r="H2304" s="503"/>
    </row>
    <row r="2305" spans="5:8">
      <c r="E2305" s="501"/>
      <c r="F2305" s="503"/>
      <c r="G2305" s="503"/>
      <c r="H2305" s="503"/>
    </row>
    <row r="2306" spans="5:8">
      <c r="E2306" s="501"/>
      <c r="F2306" s="503"/>
      <c r="G2306" s="503"/>
      <c r="H2306" s="503"/>
    </row>
    <row r="2307" spans="5:8">
      <c r="E2307" s="501"/>
      <c r="F2307" s="503"/>
      <c r="G2307" s="503"/>
      <c r="H2307" s="503"/>
    </row>
    <row r="2308" spans="5:8">
      <c r="E2308" s="501"/>
      <c r="F2308" s="503"/>
      <c r="G2308" s="503"/>
      <c r="H2308" s="503"/>
    </row>
    <row r="2309" spans="5:8">
      <c r="E2309" s="501"/>
      <c r="F2309" s="503"/>
      <c r="G2309" s="503"/>
      <c r="H2309" s="503"/>
    </row>
    <row r="2310" spans="5:8">
      <c r="E2310" s="501"/>
      <c r="F2310" s="503"/>
      <c r="G2310" s="503"/>
      <c r="H2310" s="503"/>
    </row>
    <row r="2311" spans="5:8">
      <c r="E2311" s="501"/>
      <c r="F2311" s="503"/>
      <c r="G2311" s="503"/>
      <c r="H2311" s="503"/>
    </row>
    <row r="2312" spans="5:8">
      <c r="E2312" s="501"/>
      <c r="F2312" s="503"/>
      <c r="G2312" s="503"/>
      <c r="H2312" s="503"/>
    </row>
    <row r="2313" spans="5:8">
      <c r="E2313" s="501"/>
      <c r="F2313" s="503"/>
      <c r="G2313" s="503"/>
      <c r="H2313" s="503"/>
    </row>
    <row r="2314" spans="5:8">
      <c r="E2314" s="501"/>
      <c r="F2314" s="503"/>
      <c r="G2314" s="503"/>
      <c r="H2314" s="503"/>
    </row>
    <row r="2315" spans="5:8">
      <c r="E2315" s="501"/>
      <c r="F2315" s="503"/>
      <c r="G2315" s="503"/>
      <c r="H2315" s="503"/>
    </row>
    <row r="2316" spans="5:8">
      <c r="E2316" s="501"/>
      <c r="F2316" s="503"/>
      <c r="G2316" s="503"/>
      <c r="H2316" s="503"/>
    </row>
    <row r="2317" spans="5:8">
      <c r="E2317" s="501"/>
      <c r="F2317" s="503"/>
      <c r="G2317" s="503"/>
      <c r="H2317" s="503"/>
    </row>
    <row r="2318" spans="5:8">
      <c r="E2318" s="501"/>
      <c r="F2318" s="503"/>
      <c r="G2318" s="503"/>
      <c r="H2318" s="503"/>
    </row>
    <row r="2319" spans="5:8">
      <c r="E2319" s="501"/>
      <c r="F2319" s="503"/>
      <c r="G2319" s="503"/>
      <c r="H2319" s="503"/>
    </row>
    <row r="2320" spans="5:8">
      <c r="E2320" s="501"/>
      <c r="F2320" s="503"/>
      <c r="G2320" s="503"/>
      <c r="H2320" s="503"/>
    </row>
    <row r="2321" spans="5:8">
      <c r="E2321" s="501"/>
      <c r="F2321" s="503"/>
      <c r="G2321" s="503"/>
      <c r="H2321" s="503"/>
    </row>
    <row r="2322" spans="5:8">
      <c r="E2322" s="501"/>
      <c r="F2322" s="503"/>
      <c r="G2322" s="503"/>
      <c r="H2322" s="503"/>
    </row>
    <row r="2323" spans="5:8">
      <c r="E2323" s="501"/>
      <c r="F2323" s="503"/>
      <c r="G2323" s="503"/>
      <c r="H2323" s="503"/>
    </row>
    <row r="2324" spans="5:8">
      <c r="E2324" s="501"/>
      <c r="F2324" s="503"/>
      <c r="G2324" s="503"/>
      <c r="H2324" s="503"/>
    </row>
    <row r="2325" spans="5:8">
      <c r="E2325" s="501"/>
      <c r="F2325" s="503"/>
      <c r="G2325" s="503"/>
      <c r="H2325" s="503"/>
    </row>
    <row r="2326" spans="5:8">
      <c r="E2326" s="501"/>
      <c r="F2326" s="503"/>
      <c r="G2326" s="503"/>
      <c r="H2326" s="503"/>
    </row>
    <row r="2327" spans="5:8">
      <c r="E2327" s="501"/>
      <c r="F2327" s="503"/>
      <c r="G2327" s="503"/>
      <c r="H2327" s="503"/>
    </row>
    <row r="2328" spans="5:8">
      <c r="E2328" s="501"/>
      <c r="F2328" s="503"/>
      <c r="G2328" s="503"/>
      <c r="H2328" s="503"/>
    </row>
    <row r="2329" spans="5:8">
      <c r="E2329" s="501"/>
      <c r="F2329" s="503"/>
      <c r="G2329" s="503"/>
      <c r="H2329" s="503"/>
    </row>
    <row r="2330" spans="5:8">
      <c r="E2330" s="501"/>
      <c r="F2330" s="503"/>
      <c r="G2330" s="503"/>
      <c r="H2330" s="503"/>
    </row>
    <row r="2331" spans="5:8">
      <c r="E2331" s="501"/>
      <c r="F2331" s="503"/>
      <c r="G2331" s="503"/>
      <c r="H2331" s="503"/>
    </row>
    <row r="2332" spans="5:8">
      <c r="E2332" s="501"/>
      <c r="F2332" s="503"/>
      <c r="G2332" s="503"/>
      <c r="H2332" s="503"/>
    </row>
    <row r="2333" spans="5:8">
      <c r="E2333" s="501"/>
      <c r="F2333" s="503"/>
      <c r="G2333" s="503"/>
      <c r="H2333" s="503"/>
    </row>
    <row r="2334" spans="5:8">
      <c r="E2334" s="501"/>
      <c r="F2334" s="503"/>
      <c r="G2334" s="503"/>
      <c r="H2334" s="503"/>
    </row>
    <row r="2335" spans="5:8">
      <c r="E2335" s="501"/>
      <c r="F2335" s="503"/>
      <c r="G2335" s="503"/>
      <c r="H2335" s="503"/>
    </row>
    <row r="2336" spans="5:8">
      <c r="E2336" s="501"/>
      <c r="F2336" s="503"/>
      <c r="G2336" s="503"/>
      <c r="H2336" s="503"/>
    </row>
    <row r="2337" spans="5:8">
      <c r="E2337" s="501"/>
      <c r="F2337" s="503"/>
      <c r="G2337" s="503"/>
      <c r="H2337" s="503"/>
    </row>
    <row r="2338" spans="5:8">
      <c r="E2338" s="501"/>
      <c r="F2338" s="503"/>
      <c r="G2338" s="503"/>
      <c r="H2338" s="503"/>
    </row>
    <row r="2339" spans="5:8">
      <c r="E2339" s="501"/>
      <c r="F2339" s="503"/>
      <c r="G2339" s="503"/>
      <c r="H2339" s="503"/>
    </row>
    <row r="2340" spans="5:8">
      <c r="E2340" s="501"/>
      <c r="F2340" s="503"/>
      <c r="G2340" s="503"/>
      <c r="H2340" s="503"/>
    </row>
    <row r="2341" spans="5:8">
      <c r="E2341" s="501"/>
      <c r="F2341" s="503"/>
      <c r="G2341" s="503"/>
      <c r="H2341" s="503"/>
    </row>
    <row r="2342" spans="5:8">
      <c r="E2342" s="501"/>
      <c r="F2342" s="503"/>
      <c r="G2342" s="503"/>
      <c r="H2342" s="503"/>
    </row>
    <row r="2343" spans="5:8">
      <c r="E2343" s="501"/>
      <c r="F2343" s="503"/>
      <c r="G2343" s="503"/>
      <c r="H2343" s="503"/>
    </row>
    <row r="2344" spans="5:8">
      <c r="E2344" s="501"/>
      <c r="F2344" s="503"/>
      <c r="G2344" s="503"/>
      <c r="H2344" s="503"/>
    </row>
    <row r="2345" spans="5:8">
      <c r="E2345" s="501"/>
      <c r="F2345" s="503"/>
      <c r="G2345" s="503"/>
      <c r="H2345" s="503"/>
    </row>
    <row r="2346" spans="5:8">
      <c r="E2346" s="501"/>
      <c r="F2346" s="503"/>
      <c r="G2346" s="503"/>
      <c r="H2346" s="503"/>
    </row>
    <row r="2347" spans="5:8">
      <c r="E2347" s="501"/>
      <c r="F2347" s="503"/>
      <c r="G2347" s="503"/>
      <c r="H2347" s="503"/>
    </row>
    <row r="2348" spans="5:8">
      <c r="E2348" s="501"/>
      <c r="F2348" s="503"/>
      <c r="G2348" s="503"/>
      <c r="H2348" s="503"/>
    </row>
    <row r="2349" spans="5:8">
      <c r="E2349" s="501"/>
      <c r="F2349" s="503"/>
      <c r="G2349" s="503"/>
      <c r="H2349" s="503"/>
    </row>
    <row r="2350" spans="5:8">
      <c r="E2350" s="501"/>
      <c r="F2350" s="503"/>
      <c r="G2350" s="503"/>
      <c r="H2350" s="503"/>
    </row>
    <row r="2351" spans="5:8">
      <c r="E2351" s="501"/>
      <c r="F2351" s="503"/>
      <c r="G2351" s="503"/>
      <c r="H2351" s="503"/>
    </row>
    <row r="2352" spans="5:8">
      <c r="E2352" s="501"/>
      <c r="F2352" s="503"/>
      <c r="G2352" s="503"/>
      <c r="H2352" s="503"/>
    </row>
    <row r="2353" spans="5:8">
      <c r="E2353" s="501"/>
      <c r="F2353" s="503"/>
      <c r="G2353" s="503"/>
      <c r="H2353" s="503"/>
    </row>
    <row r="2354" spans="5:8">
      <c r="E2354" s="501"/>
      <c r="F2354" s="503"/>
      <c r="G2354" s="503"/>
      <c r="H2354" s="503"/>
    </row>
    <row r="2355" spans="5:8">
      <c r="E2355" s="501"/>
      <c r="F2355" s="503"/>
      <c r="G2355" s="503"/>
      <c r="H2355" s="503"/>
    </row>
    <row r="2356" spans="5:8">
      <c r="E2356" s="501"/>
      <c r="F2356" s="503"/>
      <c r="G2356" s="503"/>
      <c r="H2356" s="503"/>
    </row>
    <row r="2357" spans="5:8">
      <c r="E2357" s="501"/>
      <c r="F2357" s="503"/>
      <c r="G2357" s="503"/>
      <c r="H2357" s="503"/>
    </row>
    <row r="2358" spans="5:8">
      <c r="E2358" s="501"/>
      <c r="F2358" s="503"/>
      <c r="G2358" s="503"/>
      <c r="H2358" s="503"/>
    </row>
    <row r="2359" spans="5:8">
      <c r="E2359" s="501"/>
      <c r="F2359" s="503"/>
      <c r="G2359" s="503"/>
      <c r="H2359" s="503"/>
    </row>
    <row r="2360" spans="5:8">
      <c r="E2360" s="501"/>
      <c r="F2360" s="503"/>
      <c r="G2360" s="503"/>
      <c r="H2360" s="503"/>
    </row>
    <row r="2361" spans="5:8">
      <c r="E2361" s="501"/>
      <c r="F2361" s="503"/>
      <c r="G2361" s="503"/>
      <c r="H2361" s="503"/>
    </row>
    <row r="2362" spans="5:8">
      <c r="E2362" s="501"/>
      <c r="F2362" s="503"/>
      <c r="G2362" s="503"/>
      <c r="H2362" s="503"/>
    </row>
    <row r="2363" spans="5:8">
      <c r="E2363" s="501"/>
      <c r="F2363" s="503"/>
      <c r="G2363" s="503"/>
      <c r="H2363" s="503"/>
    </row>
    <row r="2364" spans="5:8">
      <c r="E2364" s="501"/>
      <c r="F2364" s="503"/>
      <c r="G2364" s="503"/>
      <c r="H2364" s="503"/>
    </row>
    <row r="2365" spans="5:8">
      <c r="E2365" s="501"/>
      <c r="F2365" s="503"/>
      <c r="G2365" s="503"/>
      <c r="H2365" s="503"/>
    </row>
    <row r="2366" spans="5:8">
      <c r="E2366" s="501"/>
      <c r="F2366" s="503"/>
      <c r="G2366" s="503"/>
      <c r="H2366" s="503"/>
    </row>
    <row r="2367" spans="5:8">
      <c r="E2367" s="501"/>
      <c r="F2367" s="503"/>
      <c r="G2367" s="503"/>
      <c r="H2367" s="503"/>
    </row>
    <row r="2368" spans="5:8">
      <c r="E2368" s="501"/>
      <c r="F2368" s="503"/>
      <c r="G2368" s="503"/>
      <c r="H2368" s="503"/>
    </row>
    <row r="2369" spans="5:8">
      <c r="E2369" s="501"/>
      <c r="F2369" s="503"/>
      <c r="G2369" s="503"/>
      <c r="H2369" s="503"/>
    </row>
    <row r="2370" spans="5:8">
      <c r="E2370" s="501"/>
      <c r="F2370" s="503"/>
      <c r="G2370" s="503"/>
      <c r="H2370" s="503"/>
    </row>
    <row r="2371" spans="5:8">
      <c r="E2371" s="501"/>
      <c r="F2371" s="503"/>
      <c r="G2371" s="503"/>
      <c r="H2371" s="503"/>
    </row>
    <row r="2372" spans="5:8">
      <c r="E2372" s="501"/>
      <c r="F2372" s="503"/>
      <c r="G2372" s="503"/>
      <c r="H2372" s="503"/>
    </row>
    <row r="2373" spans="5:8">
      <c r="E2373" s="501"/>
      <c r="F2373" s="503"/>
      <c r="G2373" s="503"/>
      <c r="H2373" s="503"/>
    </row>
    <row r="2374" spans="5:8">
      <c r="E2374" s="501"/>
      <c r="F2374" s="503"/>
      <c r="G2374" s="503"/>
      <c r="H2374" s="503"/>
    </row>
    <row r="2375" spans="5:8">
      <c r="E2375" s="501"/>
      <c r="F2375" s="503"/>
      <c r="G2375" s="503"/>
      <c r="H2375" s="503"/>
    </row>
    <row r="2376" spans="5:8">
      <c r="E2376" s="501"/>
      <c r="F2376" s="503"/>
      <c r="G2376" s="503"/>
      <c r="H2376" s="503"/>
    </row>
    <row r="2377" spans="5:8">
      <c r="E2377" s="501"/>
      <c r="F2377" s="503"/>
      <c r="G2377" s="503"/>
      <c r="H2377" s="503"/>
    </row>
    <row r="2378" spans="5:8">
      <c r="E2378" s="501"/>
      <c r="F2378" s="503"/>
      <c r="G2378" s="503"/>
      <c r="H2378" s="503"/>
    </row>
    <row r="2379" spans="5:8">
      <c r="E2379" s="501"/>
      <c r="F2379" s="503"/>
      <c r="G2379" s="503"/>
      <c r="H2379" s="503"/>
    </row>
    <row r="2380" spans="5:8">
      <c r="E2380" s="501"/>
      <c r="F2380" s="503"/>
      <c r="G2380" s="503"/>
      <c r="H2380" s="503"/>
    </row>
    <row r="2381" spans="5:8">
      <c r="E2381" s="501"/>
      <c r="F2381" s="503"/>
      <c r="G2381" s="503"/>
      <c r="H2381" s="503"/>
    </row>
    <row r="2382" spans="5:8">
      <c r="E2382" s="501"/>
      <c r="F2382" s="503"/>
      <c r="G2382" s="503"/>
      <c r="H2382" s="503"/>
    </row>
    <row r="2383" spans="5:8">
      <c r="E2383" s="501"/>
      <c r="F2383" s="503"/>
      <c r="G2383" s="503"/>
      <c r="H2383" s="503"/>
    </row>
    <row r="2384" spans="5:8">
      <c r="E2384" s="501"/>
      <c r="F2384" s="503"/>
      <c r="G2384" s="503"/>
      <c r="H2384" s="503"/>
    </row>
    <row r="2385" spans="5:8">
      <c r="E2385" s="501"/>
      <c r="F2385" s="503"/>
      <c r="G2385" s="503"/>
      <c r="H2385" s="503"/>
    </row>
    <row r="2386" spans="5:8">
      <c r="E2386" s="501"/>
      <c r="F2386" s="503"/>
      <c r="G2386" s="503"/>
      <c r="H2386" s="503"/>
    </row>
    <row r="2387" spans="5:8">
      <c r="E2387" s="501"/>
      <c r="F2387" s="503"/>
      <c r="G2387" s="503"/>
      <c r="H2387" s="503"/>
    </row>
    <row r="2388" spans="5:8">
      <c r="E2388" s="501"/>
      <c r="F2388" s="503"/>
      <c r="G2388" s="503"/>
      <c r="H2388" s="503"/>
    </row>
    <row r="2389" spans="5:8">
      <c r="E2389" s="501"/>
      <c r="F2389" s="503"/>
      <c r="G2389" s="503"/>
      <c r="H2389" s="503"/>
    </row>
    <row r="2390" spans="5:8">
      <c r="E2390" s="501"/>
      <c r="F2390" s="503"/>
      <c r="G2390" s="503"/>
      <c r="H2390" s="503"/>
    </row>
    <row r="2391" spans="5:8">
      <c r="E2391" s="501"/>
      <c r="F2391" s="503"/>
      <c r="G2391" s="503"/>
      <c r="H2391" s="503"/>
    </row>
    <row r="2392" spans="5:8">
      <c r="E2392" s="501"/>
      <c r="F2392" s="503"/>
      <c r="G2392" s="503"/>
      <c r="H2392" s="503"/>
    </row>
    <row r="2393" spans="5:8">
      <c r="E2393" s="501"/>
      <c r="F2393" s="503"/>
      <c r="G2393" s="503"/>
      <c r="H2393" s="503"/>
    </row>
    <row r="2394" spans="5:8">
      <c r="E2394" s="501"/>
      <c r="F2394" s="503"/>
      <c r="G2394" s="503"/>
      <c r="H2394" s="503"/>
    </row>
    <row r="2395" spans="5:8">
      <c r="E2395" s="501"/>
      <c r="F2395" s="503"/>
      <c r="G2395" s="503"/>
      <c r="H2395" s="503"/>
    </row>
    <row r="2396" spans="5:8">
      <c r="E2396" s="501"/>
      <c r="F2396" s="503"/>
      <c r="G2396" s="503"/>
      <c r="H2396" s="503"/>
    </row>
    <row r="2397" spans="5:8">
      <c r="E2397" s="501"/>
      <c r="F2397" s="503"/>
      <c r="G2397" s="503"/>
      <c r="H2397" s="503"/>
    </row>
    <row r="2398" spans="5:8">
      <c r="E2398" s="501"/>
      <c r="F2398" s="503"/>
      <c r="G2398" s="503"/>
      <c r="H2398" s="503"/>
    </row>
    <row r="2399" spans="5:8">
      <c r="E2399" s="501"/>
      <c r="F2399" s="503"/>
      <c r="G2399" s="503"/>
      <c r="H2399" s="503"/>
    </row>
    <row r="2400" spans="5:8">
      <c r="E2400" s="501"/>
      <c r="F2400" s="503"/>
      <c r="G2400" s="503"/>
      <c r="H2400" s="503"/>
    </row>
    <row r="2401" spans="5:8">
      <c r="E2401" s="501"/>
      <c r="F2401" s="503"/>
      <c r="G2401" s="503"/>
      <c r="H2401" s="503"/>
    </row>
    <row r="2402" spans="5:8">
      <c r="E2402" s="501"/>
      <c r="F2402" s="503"/>
      <c r="G2402" s="503"/>
      <c r="H2402" s="503"/>
    </row>
    <row r="2403" spans="5:8">
      <c r="E2403" s="501"/>
      <c r="F2403" s="503"/>
      <c r="G2403" s="503"/>
      <c r="H2403" s="503"/>
    </row>
    <row r="2404" spans="5:8">
      <c r="E2404" s="501"/>
      <c r="F2404" s="503"/>
      <c r="G2404" s="503"/>
      <c r="H2404" s="503"/>
    </row>
    <row r="2405" spans="5:8">
      <c r="E2405" s="501"/>
      <c r="F2405" s="503"/>
      <c r="G2405" s="503"/>
      <c r="H2405" s="503"/>
    </row>
    <row r="2406" spans="5:8">
      <c r="E2406" s="501"/>
      <c r="F2406" s="503"/>
      <c r="G2406" s="503"/>
      <c r="H2406" s="503"/>
    </row>
    <row r="2407" spans="5:8">
      <c r="E2407" s="501"/>
      <c r="F2407" s="503"/>
      <c r="G2407" s="503"/>
      <c r="H2407" s="503"/>
    </row>
    <row r="2408" spans="5:8">
      <c r="E2408" s="501"/>
      <c r="F2408" s="503"/>
      <c r="G2408" s="503"/>
      <c r="H2408" s="503"/>
    </row>
    <row r="2409" spans="5:8">
      <c r="E2409" s="501"/>
      <c r="F2409" s="503"/>
      <c r="G2409" s="503"/>
      <c r="H2409" s="503"/>
    </row>
    <row r="2410" spans="5:8">
      <c r="E2410" s="501"/>
      <c r="F2410" s="503"/>
      <c r="G2410" s="503"/>
      <c r="H2410" s="503"/>
    </row>
    <row r="2411" spans="5:8">
      <c r="E2411" s="501"/>
      <c r="F2411" s="503"/>
      <c r="G2411" s="503"/>
      <c r="H2411" s="503"/>
    </row>
    <row r="2412" spans="5:8">
      <c r="E2412" s="501"/>
      <c r="F2412" s="503"/>
      <c r="G2412" s="503"/>
      <c r="H2412" s="503"/>
    </row>
    <row r="2413" spans="5:8">
      <c r="E2413" s="501"/>
      <c r="F2413" s="503"/>
      <c r="G2413" s="503"/>
      <c r="H2413" s="503"/>
    </row>
    <row r="2414" spans="5:8">
      <c r="E2414" s="501"/>
      <c r="F2414" s="503"/>
      <c r="G2414" s="503"/>
      <c r="H2414" s="503"/>
    </row>
    <row r="2415" spans="5:8">
      <c r="E2415" s="501"/>
      <c r="F2415" s="503"/>
      <c r="G2415" s="503"/>
      <c r="H2415" s="503"/>
    </row>
    <row r="2416" spans="5:8">
      <c r="E2416" s="501"/>
      <c r="F2416" s="503"/>
      <c r="G2416" s="503"/>
      <c r="H2416" s="503"/>
    </row>
    <row r="2417" spans="5:8">
      <c r="E2417" s="501"/>
      <c r="F2417" s="503"/>
      <c r="G2417" s="503"/>
      <c r="H2417" s="503"/>
    </row>
    <row r="2418" spans="5:8">
      <c r="E2418" s="501"/>
      <c r="F2418" s="503"/>
      <c r="G2418" s="503"/>
      <c r="H2418" s="503"/>
    </row>
    <row r="2419" spans="5:8">
      <c r="E2419" s="501"/>
      <c r="F2419" s="503"/>
      <c r="G2419" s="503"/>
      <c r="H2419" s="503"/>
    </row>
    <row r="2420" spans="5:8">
      <c r="E2420" s="501"/>
      <c r="F2420" s="503"/>
      <c r="G2420" s="503"/>
      <c r="H2420" s="503"/>
    </row>
    <row r="2421" spans="5:8">
      <c r="E2421" s="501"/>
      <c r="F2421" s="503"/>
      <c r="G2421" s="503"/>
      <c r="H2421" s="503"/>
    </row>
    <row r="2422" spans="5:8">
      <c r="E2422" s="501"/>
      <c r="F2422" s="503"/>
      <c r="G2422" s="503"/>
      <c r="H2422" s="503"/>
    </row>
    <row r="2423" spans="5:8">
      <c r="E2423" s="501"/>
      <c r="F2423" s="503"/>
      <c r="G2423" s="503"/>
      <c r="H2423" s="503"/>
    </row>
    <row r="2424" spans="5:8">
      <c r="E2424" s="501"/>
      <c r="F2424" s="503"/>
      <c r="G2424" s="503"/>
      <c r="H2424" s="503"/>
    </row>
    <row r="2425" spans="5:8">
      <c r="E2425" s="501"/>
      <c r="F2425" s="503"/>
      <c r="G2425" s="503"/>
      <c r="H2425" s="503"/>
    </row>
    <row r="2426" spans="5:8">
      <c r="E2426" s="501"/>
      <c r="F2426" s="503"/>
      <c r="G2426" s="503"/>
      <c r="H2426" s="503"/>
    </row>
    <row r="2427" spans="5:8">
      <c r="E2427" s="501"/>
      <c r="F2427" s="503"/>
      <c r="G2427" s="503"/>
      <c r="H2427" s="503"/>
    </row>
    <row r="2428" spans="5:8">
      <c r="E2428" s="501"/>
      <c r="F2428" s="503"/>
      <c r="G2428" s="503"/>
      <c r="H2428" s="503"/>
    </row>
    <row r="2429" spans="5:8">
      <c r="E2429" s="501"/>
      <c r="F2429" s="503"/>
      <c r="G2429" s="503"/>
      <c r="H2429" s="503"/>
    </row>
    <row r="2430" spans="5:8">
      <c r="E2430" s="501"/>
      <c r="F2430" s="503"/>
      <c r="G2430" s="503"/>
      <c r="H2430" s="503"/>
    </row>
    <row r="2431" spans="5:8">
      <c r="E2431" s="501"/>
      <c r="F2431" s="503"/>
      <c r="G2431" s="503"/>
      <c r="H2431" s="503"/>
    </row>
    <row r="2432" spans="5:8">
      <c r="E2432" s="501"/>
      <c r="F2432" s="503"/>
      <c r="G2432" s="503"/>
      <c r="H2432" s="503"/>
    </row>
    <row r="2433" spans="5:8">
      <c r="E2433" s="501"/>
      <c r="F2433" s="503"/>
      <c r="G2433" s="503"/>
      <c r="H2433" s="503"/>
    </row>
    <row r="2434" spans="5:8">
      <c r="E2434" s="501"/>
      <c r="F2434" s="503"/>
      <c r="G2434" s="503"/>
      <c r="H2434" s="503"/>
    </row>
    <row r="2435" spans="5:8">
      <c r="E2435" s="501"/>
      <c r="F2435" s="503"/>
      <c r="G2435" s="503"/>
      <c r="H2435" s="503"/>
    </row>
    <row r="2436" spans="5:8">
      <c r="E2436" s="501"/>
      <c r="F2436" s="503"/>
      <c r="G2436" s="503"/>
      <c r="H2436" s="503"/>
    </row>
    <row r="2437" spans="5:8">
      <c r="E2437" s="501"/>
      <c r="F2437" s="503"/>
      <c r="G2437" s="503"/>
      <c r="H2437" s="503"/>
    </row>
    <row r="2438" spans="5:8">
      <c r="E2438" s="501"/>
      <c r="F2438" s="503"/>
      <c r="G2438" s="503"/>
      <c r="H2438" s="503"/>
    </row>
    <row r="2439" spans="5:8">
      <c r="E2439" s="501"/>
      <c r="F2439" s="503"/>
      <c r="G2439" s="503"/>
      <c r="H2439" s="503"/>
    </row>
    <row r="2440" spans="5:8">
      <c r="E2440" s="501"/>
      <c r="F2440" s="503"/>
      <c r="G2440" s="503"/>
      <c r="H2440" s="503"/>
    </row>
    <row r="2441" spans="5:8">
      <c r="E2441" s="501"/>
      <c r="F2441" s="503"/>
      <c r="G2441" s="503"/>
      <c r="H2441" s="503"/>
    </row>
    <row r="2442" spans="5:8">
      <c r="E2442" s="501"/>
      <c r="F2442" s="503"/>
      <c r="G2442" s="503"/>
      <c r="H2442" s="503"/>
    </row>
    <row r="2443" spans="5:8">
      <c r="E2443" s="501"/>
      <c r="F2443" s="503"/>
      <c r="G2443" s="503"/>
      <c r="H2443" s="503"/>
    </row>
    <row r="2444" spans="5:8">
      <c r="E2444" s="501"/>
      <c r="F2444" s="503"/>
      <c r="G2444" s="503"/>
      <c r="H2444" s="503"/>
    </row>
    <row r="2445" spans="5:8">
      <c r="E2445" s="501"/>
      <c r="F2445" s="503"/>
      <c r="G2445" s="503"/>
      <c r="H2445" s="503"/>
    </row>
    <row r="2446" spans="5:8">
      <c r="E2446" s="501"/>
      <c r="F2446" s="503"/>
      <c r="G2446" s="503"/>
      <c r="H2446" s="503"/>
    </row>
    <row r="2447" spans="5:8">
      <c r="E2447" s="501"/>
      <c r="F2447" s="503"/>
      <c r="G2447" s="503"/>
      <c r="H2447" s="503"/>
    </row>
    <row r="2448" spans="5:8">
      <c r="E2448" s="501"/>
      <c r="F2448" s="503"/>
      <c r="G2448" s="503"/>
      <c r="H2448" s="503"/>
    </row>
    <row r="2449" spans="5:8">
      <c r="E2449" s="501"/>
      <c r="F2449" s="503"/>
      <c r="G2449" s="503"/>
      <c r="H2449" s="503"/>
    </row>
    <row r="2450" spans="5:8">
      <c r="E2450" s="501"/>
      <c r="F2450" s="503"/>
      <c r="G2450" s="503"/>
      <c r="H2450" s="503"/>
    </row>
    <row r="2451" spans="5:8">
      <c r="E2451" s="501"/>
      <c r="F2451" s="503"/>
      <c r="G2451" s="503"/>
      <c r="H2451" s="503"/>
    </row>
    <row r="2452" spans="5:8">
      <c r="E2452" s="501"/>
      <c r="F2452" s="503"/>
      <c r="G2452" s="503"/>
      <c r="H2452" s="503"/>
    </row>
    <row r="2453" spans="5:8">
      <c r="E2453" s="501"/>
      <c r="F2453" s="503"/>
      <c r="G2453" s="503"/>
      <c r="H2453" s="503"/>
    </row>
    <row r="2454" spans="5:8">
      <c r="E2454" s="501"/>
      <c r="F2454" s="503"/>
      <c r="G2454" s="503"/>
      <c r="H2454" s="503"/>
    </row>
    <row r="2455" spans="5:8">
      <c r="E2455" s="501"/>
      <c r="F2455" s="503"/>
      <c r="G2455" s="503"/>
      <c r="H2455" s="503"/>
    </row>
    <row r="2456" spans="5:8">
      <c r="E2456" s="501"/>
      <c r="F2456" s="503"/>
      <c r="G2456" s="503"/>
      <c r="H2456" s="503"/>
    </row>
    <row r="2457" spans="5:8">
      <c r="E2457" s="501"/>
      <c r="F2457" s="503"/>
      <c r="G2457" s="503"/>
      <c r="H2457" s="503"/>
    </row>
    <row r="2458" spans="5:8">
      <c r="E2458" s="501"/>
      <c r="F2458" s="503"/>
      <c r="G2458" s="503"/>
      <c r="H2458" s="503"/>
    </row>
    <row r="2459" spans="5:8">
      <c r="E2459" s="501"/>
      <c r="F2459" s="503"/>
      <c r="G2459" s="503"/>
      <c r="H2459" s="503"/>
    </row>
    <row r="2460" spans="5:8">
      <c r="E2460" s="501"/>
      <c r="F2460" s="503"/>
      <c r="G2460" s="503"/>
      <c r="H2460" s="503"/>
    </row>
    <row r="2461" spans="5:8">
      <c r="E2461" s="501"/>
      <c r="F2461" s="503"/>
      <c r="G2461" s="503"/>
      <c r="H2461" s="503"/>
    </row>
    <row r="2462" spans="5:8">
      <c r="E2462" s="501"/>
      <c r="F2462" s="503"/>
      <c r="G2462" s="503"/>
      <c r="H2462" s="503"/>
    </row>
    <row r="2463" spans="5:8">
      <c r="E2463" s="501"/>
      <c r="F2463" s="503"/>
      <c r="G2463" s="503"/>
      <c r="H2463" s="503"/>
    </row>
    <row r="2464" spans="5:8">
      <c r="E2464" s="501"/>
      <c r="F2464" s="503"/>
      <c r="G2464" s="503"/>
      <c r="H2464" s="503"/>
    </row>
    <row r="2465" spans="5:8">
      <c r="E2465" s="501"/>
      <c r="F2465" s="503"/>
      <c r="G2465" s="503"/>
      <c r="H2465" s="503"/>
    </row>
    <row r="2466" spans="5:8">
      <c r="E2466" s="501"/>
      <c r="F2466" s="503"/>
      <c r="G2466" s="503"/>
      <c r="H2466" s="503"/>
    </row>
    <row r="2467" spans="5:8">
      <c r="E2467" s="501"/>
      <c r="F2467" s="503"/>
      <c r="G2467" s="503"/>
      <c r="H2467" s="503"/>
    </row>
    <row r="2468" spans="5:8">
      <c r="E2468" s="501"/>
      <c r="F2468" s="503"/>
      <c r="G2468" s="503"/>
      <c r="H2468" s="503"/>
    </row>
    <row r="2469" spans="5:8">
      <c r="E2469" s="501"/>
      <c r="F2469" s="503"/>
      <c r="G2469" s="503"/>
      <c r="H2469" s="503"/>
    </row>
    <row r="2470" spans="5:8">
      <c r="E2470" s="501"/>
      <c r="F2470" s="503"/>
      <c r="G2470" s="503"/>
      <c r="H2470" s="503"/>
    </row>
    <row r="2471" spans="5:8">
      <c r="E2471" s="501"/>
      <c r="F2471" s="503"/>
      <c r="G2471" s="503"/>
      <c r="H2471" s="503"/>
    </row>
    <row r="2472" spans="5:8">
      <c r="E2472" s="501"/>
      <c r="F2472" s="503"/>
      <c r="G2472" s="503"/>
      <c r="H2472" s="503"/>
    </row>
    <row r="2473" spans="5:8">
      <c r="E2473" s="501"/>
      <c r="F2473" s="503"/>
      <c r="G2473" s="503"/>
      <c r="H2473" s="503"/>
    </row>
    <row r="2474" spans="5:8">
      <c r="E2474" s="501"/>
      <c r="F2474" s="503"/>
      <c r="G2474" s="503"/>
      <c r="H2474" s="503"/>
    </row>
    <row r="2475" spans="5:8">
      <c r="E2475" s="501"/>
      <c r="F2475" s="503"/>
      <c r="G2475" s="503"/>
      <c r="H2475" s="503"/>
    </row>
    <row r="2476" spans="5:8">
      <c r="E2476" s="501"/>
      <c r="F2476" s="503"/>
      <c r="G2476" s="503"/>
      <c r="H2476" s="503"/>
    </row>
    <row r="2477" spans="5:8">
      <c r="E2477" s="501"/>
      <c r="F2477" s="503"/>
      <c r="G2477" s="503"/>
      <c r="H2477" s="503"/>
    </row>
    <row r="2478" spans="5:8">
      <c r="E2478" s="501"/>
      <c r="F2478" s="503"/>
      <c r="G2478" s="503"/>
      <c r="H2478" s="503"/>
    </row>
    <row r="2479" spans="5:8">
      <c r="E2479" s="501"/>
      <c r="F2479" s="503"/>
      <c r="G2479" s="503"/>
      <c r="H2479" s="503"/>
    </row>
    <row r="2480" spans="5:8">
      <c r="E2480" s="501"/>
      <c r="F2480" s="503"/>
      <c r="G2480" s="503"/>
      <c r="H2480" s="503"/>
    </row>
    <row r="2481" spans="5:8">
      <c r="E2481" s="501"/>
      <c r="F2481" s="503"/>
      <c r="G2481" s="503"/>
      <c r="H2481" s="503"/>
    </row>
    <row r="2482" spans="5:8">
      <c r="E2482" s="501"/>
      <c r="F2482" s="503"/>
      <c r="G2482" s="503"/>
      <c r="H2482" s="503"/>
    </row>
    <row r="2483" spans="5:8">
      <c r="E2483" s="501"/>
      <c r="F2483" s="503"/>
      <c r="G2483" s="503"/>
      <c r="H2483" s="503"/>
    </row>
    <row r="2484" spans="5:8">
      <c r="E2484" s="501"/>
      <c r="F2484" s="503"/>
      <c r="G2484" s="503"/>
      <c r="H2484" s="503"/>
    </row>
    <row r="2485" spans="5:8">
      <c r="E2485" s="501"/>
      <c r="F2485" s="503"/>
      <c r="G2485" s="503"/>
      <c r="H2485" s="503"/>
    </row>
    <row r="2486" spans="5:8">
      <c r="E2486" s="501"/>
      <c r="F2486" s="503"/>
      <c r="G2486" s="503"/>
      <c r="H2486" s="503"/>
    </row>
    <row r="2487" spans="5:8">
      <c r="E2487" s="501"/>
      <c r="F2487" s="503"/>
      <c r="G2487" s="503"/>
      <c r="H2487" s="503"/>
    </row>
    <row r="2488" spans="5:8">
      <c r="E2488" s="501"/>
      <c r="F2488" s="503"/>
      <c r="G2488" s="503"/>
      <c r="H2488" s="503"/>
    </row>
    <row r="2489" spans="5:8">
      <c r="E2489" s="501"/>
      <c r="F2489" s="503"/>
      <c r="G2489" s="503"/>
      <c r="H2489" s="503"/>
    </row>
    <row r="2490" spans="5:8">
      <c r="E2490" s="501"/>
      <c r="F2490" s="503"/>
      <c r="G2490" s="503"/>
      <c r="H2490" s="503"/>
    </row>
    <row r="2491" spans="5:8">
      <c r="E2491" s="501"/>
      <c r="F2491" s="503"/>
      <c r="G2491" s="503"/>
      <c r="H2491" s="503"/>
    </row>
    <row r="2492" spans="5:8">
      <c r="E2492" s="501"/>
      <c r="F2492" s="503"/>
      <c r="G2492" s="503"/>
      <c r="H2492" s="503"/>
    </row>
    <row r="2493" spans="5:8">
      <c r="E2493" s="501"/>
      <c r="F2493" s="503"/>
      <c r="G2493" s="503"/>
      <c r="H2493" s="503"/>
    </row>
    <row r="2494" spans="5:8">
      <c r="E2494" s="501"/>
      <c r="F2494" s="503"/>
      <c r="G2494" s="503"/>
      <c r="H2494" s="503"/>
    </row>
    <row r="2495" spans="5:8">
      <c r="E2495" s="501"/>
      <c r="F2495" s="503"/>
      <c r="G2495" s="503"/>
      <c r="H2495" s="503"/>
    </row>
    <row r="2496" spans="5:8">
      <c r="E2496" s="501"/>
      <c r="F2496" s="503"/>
      <c r="G2496" s="503"/>
      <c r="H2496" s="503"/>
    </row>
    <row r="2497" spans="5:8">
      <c r="E2497" s="501"/>
      <c r="F2497" s="503"/>
      <c r="G2497" s="503"/>
      <c r="H2497" s="503"/>
    </row>
    <row r="2498" spans="5:8">
      <c r="E2498" s="501"/>
      <c r="F2498" s="503"/>
      <c r="G2498" s="503"/>
      <c r="H2498" s="503"/>
    </row>
    <row r="2499" spans="5:8">
      <c r="E2499" s="501"/>
      <c r="F2499" s="503"/>
      <c r="G2499" s="503"/>
      <c r="H2499" s="503"/>
    </row>
    <row r="2500" spans="5:8">
      <c r="E2500" s="501"/>
      <c r="F2500" s="503"/>
      <c r="G2500" s="503"/>
      <c r="H2500" s="503"/>
    </row>
    <row r="2501" spans="5:8">
      <c r="E2501" s="501"/>
      <c r="F2501" s="503"/>
      <c r="G2501" s="503"/>
      <c r="H2501" s="503"/>
    </row>
    <row r="2502" spans="5:8">
      <c r="E2502" s="501"/>
      <c r="F2502" s="503"/>
      <c r="G2502" s="503"/>
      <c r="H2502" s="503"/>
    </row>
    <row r="2503" spans="5:8">
      <c r="E2503" s="501"/>
      <c r="F2503" s="503"/>
      <c r="G2503" s="503"/>
      <c r="H2503" s="503"/>
    </row>
    <row r="2504" spans="5:8">
      <c r="E2504" s="501"/>
      <c r="F2504" s="503"/>
      <c r="G2504" s="503"/>
      <c r="H2504" s="503"/>
    </row>
    <row r="2505" spans="5:8">
      <c r="E2505" s="501"/>
      <c r="F2505" s="503"/>
      <c r="G2505" s="503"/>
      <c r="H2505" s="503"/>
    </row>
    <row r="2506" spans="5:8">
      <c r="E2506" s="501"/>
      <c r="F2506" s="503"/>
      <c r="G2506" s="503"/>
      <c r="H2506" s="503"/>
    </row>
    <row r="2507" spans="5:8">
      <c r="E2507" s="501"/>
      <c r="F2507" s="503"/>
      <c r="G2507" s="503"/>
      <c r="H2507" s="503"/>
    </row>
    <row r="2508" spans="5:8">
      <c r="E2508" s="501"/>
      <c r="F2508" s="503"/>
      <c r="G2508" s="503"/>
      <c r="H2508" s="503"/>
    </row>
    <row r="2509" spans="5:8">
      <c r="E2509" s="501"/>
      <c r="F2509" s="503"/>
      <c r="G2509" s="503"/>
      <c r="H2509" s="503"/>
    </row>
    <row r="2510" spans="5:8">
      <c r="E2510" s="501"/>
      <c r="F2510" s="503"/>
      <c r="G2510" s="503"/>
      <c r="H2510" s="503"/>
    </row>
    <row r="2511" spans="5:8">
      <c r="E2511" s="501"/>
      <c r="F2511" s="503"/>
      <c r="G2511" s="503"/>
      <c r="H2511" s="503"/>
    </row>
    <row r="2512" spans="5:8">
      <c r="E2512" s="501"/>
      <c r="F2512" s="503"/>
      <c r="G2512" s="503"/>
      <c r="H2512" s="503"/>
    </row>
    <row r="2513" spans="5:8">
      <c r="E2513" s="501"/>
      <c r="F2513" s="503"/>
      <c r="G2513" s="503"/>
      <c r="H2513" s="503"/>
    </row>
    <row r="2514" spans="5:8">
      <c r="E2514" s="501"/>
      <c r="F2514" s="503"/>
      <c r="G2514" s="503"/>
      <c r="H2514" s="503"/>
    </row>
    <row r="2515" spans="5:8">
      <c r="E2515" s="501"/>
      <c r="F2515" s="503"/>
      <c r="G2515" s="503"/>
      <c r="H2515" s="503"/>
    </row>
    <row r="2516" spans="5:8">
      <c r="E2516" s="501"/>
      <c r="F2516" s="503"/>
      <c r="G2516" s="503"/>
      <c r="H2516" s="503"/>
    </row>
    <row r="2517" spans="5:8">
      <c r="E2517" s="501"/>
      <c r="F2517" s="503"/>
      <c r="G2517" s="503"/>
      <c r="H2517" s="503"/>
    </row>
    <row r="2518" spans="5:8">
      <c r="E2518" s="501"/>
      <c r="F2518" s="503"/>
      <c r="G2518" s="503"/>
      <c r="H2518" s="503"/>
    </row>
    <row r="2519" spans="5:8">
      <c r="E2519" s="501"/>
      <c r="F2519" s="503"/>
      <c r="G2519" s="503"/>
      <c r="H2519" s="503"/>
    </row>
    <row r="2520" spans="5:8">
      <c r="E2520" s="501"/>
      <c r="F2520" s="503"/>
      <c r="G2520" s="503"/>
      <c r="H2520" s="503"/>
    </row>
    <row r="2521" spans="5:8">
      <c r="E2521" s="501"/>
      <c r="F2521" s="503"/>
      <c r="G2521" s="503"/>
      <c r="H2521" s="503"/>
    </row>
    <row r="2522" spans="5:8">
      <c r="E2522" s="501"/>
      <c r="F2522" s="503"/>
      <c r="G2522" s="503"/>
      <c r="H2522" s="503"/>
    </row>
    <row r="2523" spans="5:8">
      <c r="E2523" s="501"/>
      <c r="F2523" s="503"/>
      <c r="G2523" s="503"/>
      <c r="H2523" s="503"/>
    </row>
    <row r="2524" spans="5:8">
      <c r="E2524" s="501"/>
      <c r="F2524" s="503"/>
      <c r="G2524" s="503"/>
      <c r="H2524" s="503"/>
    </row>
    <row r="2525" spans="5:8">
      <c r="E2525" s="501"/>
      <c r="F2525" s="503"/>
      <c r="G2525" s="503"/>
      <c r="H2525" s="503"/>
    </row>
    <row r="2526" spans="5:8">
      <c r="E2526" s="501"/>
      <c r="F2526" s="503"/>
      <c r="G2526" s="503"/>
      <c r="H2526" s="503"/>
    </row>
    <row r="2527" spans="5:8">
      <c r="E2527" s="501"/>
      <c r="F2527" s="503"/>
      <c r="G2527" s="503"/>
      <c r="H2527" s="503"/>
    </row>
    <row r="2528" spans="5:8">
      <c r="E2528" s="501"/>
      <c r="F2528" s="503"/>
      <c r="G2528" s="503"/>
      <c r="H2528" s="503"/>
    </row>
    <row r="2529" spans="5:8">
      <c r="E2529" s="501"/>
      <c r="F2529" s="503"/>
      <c r="G2529" s="503"/>
      <c r="H2529" s="503"/>
    </row>
    <row r="2530" spans="5:8">
      <c r="E2530" s="501"/>
      <c r="F2530" s="503"/>
      <c r="G2530" s="503"/>
      <c r="H2530" s="503"/>
    </row>
    <row r="2531" spans="5:8">
      <c r="E2531" s="501"/>
      <c r="F2531" s="503"/>
      <c r="G2531" s="503"/>
      <c r="H2531" s="503"/>
    </row>
    <row r="2532" spans="5:8">
      <c r="E2532" s="501"/>
      <c r="F2532" s="503"/>
      <c r="G2532" s="503"/>
      <c r="H2532" s="503"/>
    </row>
    <row r="2533" spans="5:8">
      <c r="E2533" s="501"/>
      <c r="F2533" s="503"/>
      <c r="G2533" s="503"/>
      <c r="H2533" s="503"/>
    </row>
    <row r="2534" spans="5:8">
      <c r="E2534" s="501"/>
      <c r="F2534" s="503"/>
      <c r="G2534" s="503"/>
      <c r="H2534" s="503"/>
    </row>
    <row r="2535" spans="5:8">
      <c r="E2535" s="501"/>
      <c r="F2535" s="503"/>
      <c r="G2535" s="503"/>
      <c r="H2535" s="503"/>
    </row>
    <row r="2536" spans="5:8">
      <c r="E2536" s="501"/>
      <c r="F2536" s="503"/>
      <c r="G2536" s="503"/>
      <c r="H2536" s="503"/>
    </row>
    <row r="2537" spans="5:8">
      <c r="E2537" s="501"/>
      <c r="F2537" s="503"/>
      <c r="G2537" s="503"/>
      <c r="H2537" s="503"/>
    </row>
    <row r="2538" spans="5:8">
      <c r="E2538" s="501"/>
      <c r="F2538" s="503"/>
      <c r="G2538" s="503"/>
      <c r="H2538" s="503"/>
    </row>
    <row r="2539" spans="5:8">
      <c r="E2539" s="501"/>
      <c r="F2539" s="503"/>
      <c r="G2539" s="503"/>
      <c r="H2539" s="503"/>
    </row>
    <row r="2540" spans="5:8">
      <c r="E2540" s="501"/>
      <c r="F2540" s="503"/>
      <c r="G2540" s="503"/>
      <c r="H2540" s="503"/>
    </row>
    <row r="2541" spans="5:8">
      <c r="E2541" s="501"/>
      <c r="F2541" s="503"/>
      <c r="G2541" s="503"/>
      <c r="H2541" s="503"/>
    </row>
    <row r="2542" spans="5:8">
      <c r="E2542" s="501"/>
      <c r="F2542" s="503"/>
      <c r="G2542" s="503"/>
      <c r="H2542" s="503"/>
    </row>
    <row r="2543" spans="5:8">
      <c r="E2543" s="501"/>
      <c r="F2543" s="503"/>
      <c r="G2543" s="503"/>
      <c r="H2543" s="503"/>
    </row>
    <row r="2544" spans="5:8">
      <c r="E2544" s="501"/>
      <c r="F2544" s="503"/>
      <c r="G2544" s="503"/>
      <c r="H2544" s="503"/>
    </row>
    <row r="2545" spans="5:8">
      <c r="E2545" s="501"/>
      <c r="F2545" s="503"/>
      <c r="G2545" s="503"/>
      <c r="H2545" s="503"/>
    </row>
    <row r="2546" spans="5:8">
      <c r="E2546" s="501"/>
      <c r="F2546" s="503"/>
      <c r="G2546" s="503"/>
      <c r="H2546" s="503"/>
    </row>
    <row r="2547" spans="5:8">
      <c r="E2547" s="501"/>
      <c r="F2547" s="503"/>
      <c r="G2547" s="503"/>
      <c r="H2547" s="503"/>
    </row>
    <row r="2548" spans="5:8">
      <c r="E2548" s="501"/>
      <c r="F2548" s="503"/>
      <c r="G2548" s="503"/>
      <c r="H2548" s="503"/>
    </row>
    <row r="2549" spans="5:8">
      <c r="E2549" s="501"/>
      <c r="F2549" s="503"/>
      <c r="G2549" s="503"/>
      <c r="H2549" s="503"/>
    </row>
    <row r="2550" spans="5:8">
      <c r="E2550" s="501"/>
      <c r="F2550" s="503"/>
      <c r="G2550" s="503"/>
      <c r="H2550" s="503"/>
    </row>
    <row r="2551" spans="5:8">
      <c r="E2551" s="501"/>
      <c r="F2551" s="503"/>
      <c r="G2551" s="503"/>
      <c r="H2551" s="503"/>
    </row>
    <row r="2552" spans="5:8">
      <c r="E2552" s="501"/>
      <c r="F2552" s="503"/>
      <c r="G2552" s="503"/>
      <c r="H2552" s="503"/>
    </row>
    <row r="2553" spans="5:8">
      <c r="E2553" s="501"/>
      <c r="F2553" s="503"/>
      <c r="G2553" s="503"/>
      <c r="H2553" s="503"/>
    </row>
    <row r="2554" spans="5:8">
      <c r="E2554" s="501"/>
      <c r="F2554" s="503"/>
      <c r="G2554" s="503"/>
      <c r="H2554" s="503"/>
    </row>
    <row r="2555" spans="5:8">
      <c r="E2555" s="501"/>
      <c r="F2555" s="503"/>
      <c r="G2555" s="503"/>
      <c r="H2555" s="503"/>
    </row>
    <row r="2556" spans="5:8">
      <c r="E2556" s="501"/>
      <c r="F2556" s="503"/>
      <c r="G2556" s="503"/>
      <c r="H2556" s="503"/>
    </row>
    <row r="2557" spans="5:8">
      <c r="E2557" s="501"/>
      <c r="F2557" s="503"/>
      <c r="G2557" s="503"/>
      <c r="H2557" s="503"/>
    </row>
    <row r="2558" spans="5:8">
      <c r="E2558" s="501"/>
      <c r="F2558" s="503"/>
      <c r="G2558" s="503"/>
      <c r="H2558" s="503"/>
    </row>
    <row r="2559" spans="5:8">
      <c r="E2559" s="501"/>
      <c r="F2559" s="503"/>
      <c r="G2559" s="503"/>
      <c r="H2559" s="503"/>
    </row>
    <row r="2560" spans="5:8">
      <c r="E2560" s="501"/>
      <c r="F2560" s="503"/>
      <c r="G2560" s="503"/>
      <c r="H2560" s="503"/>
    </row>
    <row r="2561" spans="5:8">
      <c r="E2561" s="501"/>
      <c r="F2561" s="503"/>
      <c r="G2561" s="503"/>
      <c r="H2561" s="503"/>
    </row>
    <row r="2562" spans="5:8">
      <c r="E2562" s="501"/>
      <c r="F2562" s="503"/>
      <c r="G2562" s="503"/>
      <c r="H2562" s="503"/>
    </row>
    <row r="2563" spans="5:8">
      <c r="E2563" s="501"/>
      <c r="F2563" s="503"/>
      <c r="G2563" s="503"/>
      <c r="H2563" s="503"/>
    </row>
    <row r="2564" spans="5:8">
      <c r="E2564" s="501"/>
      <c r="F2564" s="503"/>
      <c r="G2564" s="503"/>
      <c r="H2564" s="503"/>
    </row>
    <row r="2565" spans="5:8">
      <c r="E2565" s="501"/>
      <c r="F2565" s="503"/>
      <c r="G2565" s="503"/>
      <c r="H2565" s="503"/>
    </row>
    <row r="2566" spans="5:8">
      <c r="E2566" s="501"/>
      <c r="F2566" s="503"/>
      <c r="G2566" s="503"/>
      <c r="H2566" s="503"/>
    </row>
    <row r="2567" spans="5:8">
      <c r="E2567" s="501"/>
      <c r="F2567" s="503"/>
      <c r="G2567" s="503"/>
      <c r="H2567" s="503"/>
    </row>
    <row r="2568" spans="5:8">
      <c r="E2568" s="501"/>
      <c r="F2568" s="503"/>
      <c r="G2568" s="503"/>
      <c r="H2568" s="503"/>
    </row>
    <row r="2569" spans="5:8">
      <c r="E2569" s="501"/>
      <c r="F2569" s="503"/>
      <c r="G2569" s="503"/>
      <c r="H2569" s="503"/>
    </row>
    <row r="2570" spans="5:8">
      <c r="E2570" s="501"/>
      <c r="F2570" s="503"/>
      <c r="G2570" s="503"/>
      <c r="H2570" s="503"/>
    </row>
    <row r="2571" spans="5:8">
      <c r="E2571" s="501"/>
      <c r="F2571" s="503"/>
      <c r="G2571" s="503"/>
      <c r="H2571" s="503"/>
    </row>
    <row r="2572" spans="5:8">
      <c r="E2572" s="501"/>
      <c r="F2572" s="503"/>
      <c r="G2572" s="503"/>
      <c r="H2572" s="503"/>
    </row>
    <row r="2573" spans="5:8">
      <c r="E2573" s="501"/>
      <c r="F2573" s="503"/>
      <c r="G2573" s="503"/>
      <c r="H2573" s="503"/>
    </row>
    <row r="2574" spans="5:8">
      <c r="E2574" s="501"/>
      <c r="F2574" s="503"/>
      <c r="G2574" s="503"/>
      <c r="H2574" s="503"/>
    </row>
    <row r="2575" spans="5:8">
      <c r="E2575" s="501"/>
      <c r="F2575" s="503"/>
      <c r="G2575" s="503"/>
      <c r="H2575" s="503"/>
    </row>
    <row r="2576" spans="5:8">
      <c r="E2576" s="501"/>
      <c r="F2576" s="503"/>
      <c r="G2576" s="503"/>
      <c r="H2576" s="503"/>
    </row>
    <row r="2577" spans="5:8">
      <c r="E2577" s="501"/>
      <c r="F2577" s="503"/>
      <c r="G2577" s="503"/>
      <c r="H2577" s="503"/>
    </row>
    <row r="2578" spans="5:8">
      <c r="E2578" s="501"/>
      <c r="F2578" s="503"/>
      <c r="G2578" s="503"/>
      <c r="H2578" s="503"/>
    </row>
    <row r="2579" spans="5:8">
      <c r="E2579" s="501"/>
      <c r="F2579" s="503"/>
      <c r="G2579" s="503"/>
      <c r="H2579" s="503"/>
    </row>
    <row r="2580" spans="5:8">
      <c r="E2580" s="501"/>
      <c r="F2580" s="503"/>
      <c r="G2580" s="503"/>
      <c r="H2580" s="503"/>
    </row>
    <row r="2581" spans="5:8">
      <c r="E2581" s="501"/>
      <c r="F2581" s="503"/>
      <c r="G2581" s="503"/>
      <c r="H2581" s="503"/>
    </row>
    <row r="2582" spans="5:8">
      <c r="E2582" s="501"/>
      <c r="F2582" s="503"/>
      <c r="G2582" s="503"/>
      <c r="H2582" s="503"/>
    </row>
    <row r="2583" spans="5:8">
      <c r="E2583" s="501"/>
      <c r="F2583" s="503"/>
      <c r="G2583" s="503"/>
      <c r="H2583" s="503"/>
    </row>
    <row r="2584" spans="5:8">
      <c r="E2584" s="501"/>
      <c r="F2584" s="503"/>
      <c r="G2584" s="503"/>
      <c r="H2584" s="503"/>
    </row>
    <row r="2585" spans="5:8">
      <c r="E2585" s="501"/>
      <c r="F2585" s="503"/>
      <c r="G2585" s="503"/>
      <c r="H2585" s="503"/>
    </row>
    <row r="2586" spans="5:8">
      <c r="E2586" s="501"/>
      <c r="F2586" s="503"/>
      <c r="G2586" s="503"/>
      <c r="H2586" s="503"/>
    </row>
    <row r="2587" spans="5:8">
      <c r="E2587" s="501"/>
      <c r="F2587" s="503"/>
      <c r="G2587" s="503"/>
      <c r="H2587" s="503"/>
    </row>
    <row r="2588" spans="5:8">
      <c r="E2588" s="501"/>
      <c r="F2588" s="503"/>
      <c r="G2588" s="503"/>
      <c r="H2588" s="503"/>
    </row>
    <row r="2589" spans="5:8">
      <c r="E2589" s="501"/>
      <c r="F2589" s="503"/>
      <c r="G2589" s="503"/>
      <c r="H2589" s="503"/>
    </row>
    <row r="2590" spans="5:8">
      <c r="E2590" s="501"/>
      <c r="F2590" s="503"/>
      <c r="G2590" s="503"/>
      <c r="H2590" s="503"/>
    </row>
    <row r="2591" spans="5:8">
      <c r="E2591" s="501"/>
      <c r="F2591" s="503"/>
      <c r="G2591" s="503"/>
      <c r="H2591" s="503"/>
    </row>
    <row r="2592" spans="5:8">
      <c r="E2592" s="501"/>
      <c r="F2592" s="503"/>
      <c r="G2592" s="503"/>
      <c r="H2592" s="503"/>
    </row>
    <row r="2593" spans="5:8">
      <c r="E2593" s="501"/>
      <c r="F2593" s="503"/>
      <c r="G2593" s="503"/>
      <c r="H2593" s="503"/>
    </row>
    <row r="2594" spans="5:8">
      <c r="E2594" s="501"/>
      <c r="F2594" s="503"/>
      <c r="G2594" s="503"/>
      <c r="H2594" s="503"/>
    </row>
    <row r="2595" spans="5:8">
      <c r="E2595" s="501"/>
      <c r="F2595" s="503"/>
      <c r="G2595" s="503"/>
      <c r="H2595" s="503"/>
    </row>
    <row r="2596" spans="5:8">
      <c r="E2596" s="501"/>
      <c r="F2596" s="503"/>
      <c r="G2596" s="503"/>
      <c r="H2596" s="503"/>
    </row>
    <row r="2597" spans="5:8">
      <c r="E2597" s="501"/>
      <c r="F2597" s="503"/>
      <c r="G2597" s="503"/>
      <c r="H2597" s="503"/>
    </row>
    <row r="2598" spans="5:8">
      <c r="E2598" s="501"/>
      <c r="F2598" s="503"/>
      <c r="G2598" s="503"/>
      <c r="H2598" s="503"/>
    </row>
    <row r="2599" spans="5:8">
      <c r="E2599" s="501"/>
      <c r="F2599" s="503"/>
      <c r="G2599" s="503"/>
      <c r="H2599" s="503"/>
    </row>
    <row r="2600" spans="5:8">
      <c r="E2600" s="501"/>
      <c r="F2600" s="503"/>
      <c r="G2600" s="503"/>
      <c r="H2600" s="503"/>
    </row>
    <row r="2601" spans="5:8">
      <c r="E2601" s="501"/>
      <c r="F2601" s="503"/>
      <c r="G2601" s="503"/>
      <c r="H2601" s="503"/>
    </row>
    <row r="2602" spans="5:8">
      <c r="E2602" s="501"/>
      <c r="F2602" s="503"/>
      <c r="G2602" s="503"/>
      <c r="H2602" s="503"/>
    </row>
    <row r="2603" spans="5:8">
      <c r="E2603" s="501"/>
      <c r="F2603" s="503"/>
      <c r="G2603" s="503"/>
      <c r="H2603" s="503"/>
    </row>
    <row r="2604" spans="5:8">
      <c r="E2604" s="501"/>
      <c r="F2604" s="503"/>
      <c r="G2604" s="503"/>
      <c r="H2604" s="503"/>
    </row>
    <row r="2605" spans="5:8">
      <c r="E2605" s="501"/>
      <c r="F2605" s="503"/>
      <c r="G2605" s="503"/>
      <c r="H2605" s="503"/>
    </row>
    <row r="2606" spans="5:8">
      <c r="E2606" s="501"/>
      <c r="F2606" s="503"/>
      <c r="G2606" s="503"/>
      <c r="H2606" s="503"/>
    </row>
    <row r="2607" spans="5:8">
      <c r="E2607" s="501"/>
      <c r="F2607" s="503"/>
      <c r="G2607" s="503"/>
      <c r="H2607" s="503"/>
    </row>
    <row r="2608" spans="5:8">
      <c r="E2608" s="501"/>
      <c r="F2608" s="503"/>
      <c r="G2608" s="503"/>
      <c r="H2608" s="503"/>
    </row>
    <row r="2609" spans="5:8">
      <c r="E2609" s="501"/>
      <c r="F2609" s="503"/>
      <c r="G2609" s="503"/>
      <c r="H2609" s="503"/>
    </row>
    <row r="2610" spans="5:8">
      <c r="E2610" s="501"/>
      <c r="F2610" s="503"/>
      <c r="G2610" s="503"/>
      <c r="H2610" s="503"/>
    </row>
    <row r="2611" spans="5:8">
      <c r="E2611" s="501"/>
      <c r="F2611" s="503"/>
      <c r="G2611" s="503"/>
      <c r="H2611" s="503"/>
    </row>
    <row r="2612" spans="5:8">
      <c r="E2612" s="501"/>
      <c r="F2612" s="503"/>
      <c r="G2612" s="503"/>
      <c r="H2612" s="503"/>
    </row>
    <row r="2613" spans="5:8">
      <c r="E2613" s="501"/>
      <c r="F2613" s="503"/>
      <c r="G2613" s="503"/>
      <c r="H2613" s="503"/>
    </row>
    <row r="2614" spans="5:8">
      <c r="E2614" s="501"/>
      <c r="F2614" s="503"/>
      <c r="G2614" s="503"/>
      <c r="H2614" s="503"/>
    </row>
    <row r="2615" spans="5:8">
      <c r="E2615" s="501"/>
      <c r="F2615" s="503"/>
      <c r="G2615" s="503"/>
      <c r="H2615" s="503"/>
    </row>
    <row r="2616" spans="5:8">
      <c r="E2616" s="501"/>
      <c r="F2616" s="503"/>
      <c r="G2616" s="503"/>
      <c r="H2616" s="503"/>
    </row>
    <row r="2617" spans="5:8">
      <c r="E2617" s="501"/>
      <c r="F2617" s="503"/>
      <c r="G2617" s="503"/>
      <c r="H2617" s="503"/>
    </row>
    <row r="2618" spans="5:8">
      <c r="E2618" s="501"/>
      <c r="F2618" s="503"/>
      <c r="G2618" s="503"/>
      <c r="H2618" s="503"/>
    </row>
    <row r="2619" spans="5:8">
      <c r="E2619" s="501"/>
      <c r="F2619" s="503"/>
      <c r="G2619" s="503"/>
      <c r="H2619" s="503"/>
    </row>
    <row r="2620" spans="5:8">
      <c r="E2620" s="501"/>
      <c r="F2620" s="503"/>
      <c r="G2620" s="503"/>
      <c r="H2620" s="503"/>
    </row>
    <row r="2621" spans="5:8">
      <c r="E2621" s="501"/>
      <c r="F2621" s="503"/>
      <c r="G2621" s="503"/>
      <c r="H2621" s="503"/>
    </row>
    <row r="2622" spans="5:8">
      <c r="E2622" s="501"/>
      <c r="F2622" s="503"/>
      <c r="G2622" s="503"/>
      <c r="H2622" s="503"/>
    </row>
    <row r="2623" spans="5:8">
      <c r="E2623" s="501"/>
      <c r="F2623" s="503"/>
      <c r="G2623" s="503"/>
      <c r="H2623" s="503"/>
    </row>
    <row r="2624" spans="5:8">
      <c r="E2624" s="501"/>
      <c r="F2624" s="503"/>
      <c r="G2624" s="503"/>
      <c r="H2624" s="503"/>
    </row>
    <row r="2625" spans="5:8">
      <c r="E2625" s="501"/>
      <c r="F2625" s="503"/>
      <c r="G2625" s="503"/>
      <c r="H2625" s="503"/>
    </row>
    <row r="2626" spans="5:8">
      <c r="E2626" s="501"/>
      <c r="F2626" s="503"/>
      <c r="G2626" s="503"/>
      <c r="H2626" s="503"/>
    </row>
    <row r="2627" spans="5:8">
      <c r="E2627" s="501"/>
      <c r="F2627" s="503"/>
      <c r="G2627" s="503"/>
      <c r="H2627" s="503"/>
    </row>
    <row r="2628" spans="5:8">
      <c r="E2628" s="501"/>
      <c r="F2628" s="503"/>
      <c r="G2628" s="503"/>
      <c r="H2628" s="503"/>
    </row>
    <row r="2629" spans="5:8">
      <c r="E2629" s="501"/>
      <c r="F2629" s="503"/>
      <c r="G2629" s="503"/>
      <c r="H2629" s="503"/>
    </row>
    <row r="2630" spans="5:8">
      <c r="E2630" s="501"/>
      <c r="F2630" s="503"/>
      <c r="G2630" s="503"/>
      <c r="H2630" s="503"/>
    </row>
    <row r="2631" spans="5:8">
      <c r="E2631" s="501"/>
      <c r="F2631" s="503"/>
      <c r="G2631" s="503"/>
      <c r="H2631" s="503"/>
    </row>
    <row r="2632" spans="5:8">
      <c r="E2632" s="501"/>
      <c r="F2632" s="503"/>
      <c r="G2632" s="503"/>
      <c r="H2632" s="503"/>
    </row>
    <row r="2633" spans="5:8">
      <c r="E2633" s="501"/>
      <c r="F2633" s="503"/>
      <c r="G2633" s="503"/>
      <c r="H2633" s="503"/>
    </row>
    <row r="2634" spans="5:8">
      <c r="E2634" s="501"/>
      <c r="F2634" s="503"/>
      <c r="G2634" s="503"/>
      <c r="H2634" s="503"/>
    </row>
    <row r="2635" spans="5:8">
      <c r="E2635" s="501"/>
      <c r="F2635" s="503"/>
      <c r="G2635" s="503"/>
      <c r="H2635" s="503"/>
    </row>
    <row r="2636" spans="5:8">
      <c r="E2636" s="501"/>
      <c r="F2636" s="503"/>
      <c r="G2636" s="503"/>
      <c r="H2636" s="503"/>
    </row>
    <row r="2637" spans="5:8">
      <c r="E2637" s="501"/>
      <c r="F2637" s="503"/>
      <c r="G2637" s="503"/>
      <c r="H2637" s="503"/>
    </row>
    <row r="2638" spans="5:8">
      <c r="E2638" s="501"/>
      <c r="F2638" s="503"/>
      <c r="G2638" s="503"/>
      <c r="H2638" s="503"/>
    </row>
    <row r="2639" spans="5:8">
      <c r="E2639" s="501"/>
      <c r="F2639" s="503"/>
      <c r="G2639" s="503"/>
      <c r="H2639" s="503"/>
    </row>
    <row r="2640" spans="5:8">
      <c r="E2640" s="501"/>
      <c r="F2640" s="503"/>
      <c r="G2640" s="503"/>
      <c r="H2640" s="503"/>
    </row>
    <row r="2641" spans="5:8">
      <c r="E2641" s="501"/>
      <c r="F2641" s="503"/>
      <c r="G2641" s="503"/>
      <c r="H2641" s="503"/>
    </row>
    <row r="2642" spans="5:8">
      <c r="E2642" s="501"/>
      <c r="F2642" s="503"/>
      <c r="G2642" s="503"/>
      <c r="H2642" s="503"/>
    </row>
    <row r="2643" spans="5:8">
      <c r="E2643" s="501"/>
      <c r="F2643" s="503"/>
      <c r="G2643" s="503"/>
      <c r="H2643" s="503"/>
    </row>
    <row r="2644" spans="5:8">
      <c r="E2644" s="501"/>
      <c r="F2644" s="503"/>
      <c r="G2644" s="503"/>
      <c r="H2644" s="503"/>
    </row>
    <row r="2645" spans="5:8">
      <c r="E2645" s="501"/>
      <c r="F2645" s="503"/>
      <c r="G2645" s="503"/>
      <c r="H2645" s="503"/>
    </row>
    <row r="2646" spans="5:8">
      <c r="E2646" s="501"/>
      <c r="F2646" s="503"/>
      <c r="G2646" s="503"/>
      <c r="H2646" s="503"/>
    </row>
    <row r="2647" spans="5:8">
      <c r="E2647" s="501"/>
      <c r="F2647" s="503"/>
      <c r="G2647" s="503"/>
      <c r="H2647" s="503"/>
    </row>
    <row r="2648" spans="5:8">
      <c r="E2648" s="501"/>
      <c r="F2648" s="503"/>
      <c r="G2648" s="503"/>
      <c r="H2648" s="503"/>
    </row>
    <row r="2649" spans="5:8">
      <c r="E2649" s="501"/>
      <c r="F2649" s="503"/>
      <c r="G2649" s="503"/>
      <c r="H2649" s="503"/>
    </row>
    <row r="2650" spans="5:8">
      <c r="E2650" s="501"/>
      <c r="F2650" s="503"/>
      <c r="G2650" s="503"/>
      <c r="H2650" s="503"/>
    </row>
    <row r="2651" spans="5:8">
      <c r="E2651" s="501"/>
      <c r="F2651" s="503"/>
      <c r="G2651" s="503"/>
      <c r="H2651" s="503"/>
    </row>
    <row r="2652" spans="5:8">
      <c r="E2652" s="501"/>
      <c r="F2652" s="503"/>
      <c r="G2652" s="503"/>
      <c r="H2652" s="503"/>
    </row>
    <row r="2653" spans="5:8">
      <c r="E2653" s="501"/>
      <c r="F2653" s="503"/>
      <c r="G2653" s="503"/>
      <c r="H2653" s="503"/>
    </row>
    <row r="2654" spans="5:8">
      <c r="E2654" s="501"/>
      <c r="F2654" s="503"/>
      <c r="G2654" s="503"/>
      <c r="H2654" s="503"/>
    </row>
    <row r="2655" spans="5:8">
      <c r="E2655" s="501"/>
      <c r="F2655" s="503"/>
      <c r="G2655" s="503"/>
      <c r="H2655" s="503"/>
    </row>
    <row r="2656" spans="5:8">
      <c r="E2656" s="501"/>
      <c r="F2656" s="503"/>
      <c r="G2656" s="503"/>
      <c r="H2656" s="503"/>
    </row>
    <row r="2657" spans="5:8">
      <c r="E2657" s="501"/>
      <c r="F2657" s="503"/>
      <c r="G2657" s="503"/>
      <c r="H2657" s="503"/>
    </row>
    <row r="2658" spans="5:8">
      <c r="E2658" s="501"/>
      <c r="F2658" s="503"/>
      <c r="G2658" s="503"/>
      <c r="H2658" s="503"/>
    </row>
    <row r="2659" spans="5:8">
      <c r="E2659" s="501"/>
      <c r="F2659" s="503"/>
      <c r="G2659" s="503"/>
      <c r="H2659" s="503"/>
    </row>
    <row r="2660" spans="5:8">
      <c r="E2660" s="501"/>
      <c r="F2660" s="503"/>
      <c r="G2660" s="503"/>
      <c r="H2660" s="503"/>
    </row>
    <row r="2661" spans="5:8">
      <c r="E2661" s="501"/>
      <c r="F2661" s="503"/>
      <c r="G2661" s="503"/>
      <c r="H2661" s="503"/>
    </row>
    <row r="2662" spans="5:8">
      <c r="E2662" s="501"/>
      <c r="F2662" s="503"/>
      <c r="G2662" s="503"/>
      <c r="H2662" s="503"/>
    </row>
    <row r="2663" spans="5:8">
      <c r="E2663" s="501"/>
      <c r="F2663" s="503"/>
      <c r="G2663" s="503"/>
      <c r="H2663" s="503"/>
    </row>
    <row r="2664" spans="5:8">
      <c r="E2664" s="501"/>
      <c r="F2664" s="503"/>
      <c r="G2664" s="503"/>
      <c r="H2664" s="503"/>
    </row>
    <row r="2665" spans="5:8">
      <c r="E2665" s="501"/>
      <c r="F2665" s="503"/>
      <c r="G2665" s="503"/>
      <c r="H2665" s="503"/>
    </row>
    <row r="2666" spans="5:8">
      <c r="E2666" s="501"/>
      <c r="F2666" s="503"/>
      <c r="G2666" s="503"/>
      <c r="H2666" s="503"/>
    </row>
    <row r="2667" spans="5:8">
      <c r="E2667" s="501"/>
      <c r="F2667" s="503"/>
      <c r="G2667" s="503"/>
      <c r="H2667" s="503"/>
    </row>
    <row r="2668" spans="5:8">
      <c r="E2668" s="501"/>
      <c r="F2668" s="503"/>
      <c r="G2668" s="503"/>
      <c r="H2668" s="503"/>
    </row>
    <row r="2669" spans="5:8">
      <c r="E2669" s="501"/>
      <c r="F2669" s="503"/>
      <c r="G2669" s="503"/>
      <c r="H2669" s="503"/>
    </row>
    <row r="2670" spans="5:8">
      <c r="E2670" s="501"/>
      <c r="F2670" s="503"/>
      <c r="G2670" s="503"/>
      <c r="H2670" s="503"/>
    </row>
    <row r="2671" spans="5:8">
      <c r="E2671" s="501"/>
      <c r="F2671" s="503"/>
      <c r="G2671" s="503"/>
      <c r="H2671" s="503"/>
    </row>
    <row r="2672" spans="5:8">
      <c r="E2672" s="501"/>
      <c r="F2672" s="503"/>
      <c r="G2672" s="503"/>
      <c r="H2672" s="503"/>
    </row>
    <row r="2673" spans="5:8">
      <c r="E2673" s="501"/>
      <c r="F2673" s="503"/>
      <c r="G2673" s="503"/>
      <c r="H2673" s="503"/>
    </row>
    <row r="2674" spans="5:8">
      <c r="E2674" s="501"/>
      <c r="F2674" s="503"/>
      <c r="G2674" s="503"/>
      <c r="H2674" s="503"/>
    </row>
    <row r="2675" spans="5:8">
      <c r="E2675" s="501"/>
      <c r="F2675" s="503"/>
      <c r="G2675" s="503"/>
      <c r="H2675" s="503"/>
    </row>
    <row r="2676" spans="5:8">
      <c r="E2676" s="501"/>
      <c r="F2676" s="503"/>
      <c r="G2676" s="503"/>
      <c r="H2676" s="503"/>
    </row>
    <row r="2677" spans="5:8">
      <c r="E2677" s="501"/>
      <c r="F2677" s="503"/>
      <c r="G2677" s="503"/>
      <c r="H2677" s="503"/>
    </row>
    <row r="2678" spans="5:8">
      <c r="E2678" s="501"/>
      <c r="F2678" s="503"/>
      <c r="G2678" s="503"/>
      <c r="H2678" s="503"/>
    </row>
    <row r="2679" spans="5:8">
      <c r="E2679" s="501"/>
      <c r="F2679" s="503"/>
      <c r="G2679" s="503"/>
      <c r="H2679" s="503"/>
    </row>
    <row r="2680" spans="5:8">
      <c r="E2680" s="501"/>
      <c r="F2680" s="503"/>
      <c r="G2680" s="503"/>
      <c r="H2680" s="503"/>
    </row>
    <row r="2681" spans="5:8">
      <c r="E2681" s="501"/>
      <c r="F2681" s="503"/>
      <c r="G2681" s="503"/>
      <c r="H2681" s="503"/>
    </row>
    <row r="2682" spans="5:8">
      <c r="E2682" s="501"/>
      <c r="F2682" s="503"/>
      <c r="G2682" s="503"/>
      <c r="H2682" s="503"/>
    </row>
    <row r="2683" spans="5:8">
      <c r="E2683" s="501"/>
      <c r="F2683" s="503"/>
      <c r="G2683" s="503"/>
      <c r="H2683" s="503"/>
    </row>
    <row r="2684" spans="5:8">
      <c r="E2684" s="501"/>
      <c r="F2684" s="503"/>
      <c r="G2684" s="503"/>
      <c r="H2684" s="503"/>
    </row>
    <row r="2685" spans="5:8">
      <c r="E2685" s="501"/>
      <c r="F2685" s="503"/>
      <c r="G2685" s="503"/>
      <c r="H2685" s="503"/>
    </row>
    <row r="2686" spans="5:8">
      <c r="E2686" s="501"/>
      <c r="F2686" s="503"/>
      <c r="G2686" s="503"/>
      <c r="H2686" s="503"/>
    </row>
    <row r="2687" spans="5:8">
      <c r="E2687" s="501"/>
      <c r="F2687" s="503"/>
      <c r="G2687" s="503"/>
      <c r="H2687" s="503"/>
    </row>
    <row r="2688" spans="5:8">
      <c r="E2688" s="501"/>
      <c r="F2688" s="503"/>
      <c r="G2688" s="503"/>
      <c r="H2688" s="503"/>
    </row>
    <row r="2689" spans="5:8">
      <c r="E2689" s="501"/>
      <c r="F2689" s="503"/>
      <c r="G2689" s="503"/>
      <c r="H2689" s="503"/>
    </row>
    <row r="2690" spans="5:8">
      <c r="E2690" s="501"/>
      <c r="F2690" s="503"/>
      <c r="G2690" s="503"/>
      <c r="H2690" s="503"/>
    </row>
    <row r="2691" spans="5:8">
      <c r="E2691" s="501"/>
      <c r="F2691" s="503"/>
      <c r="G2691" s="503"/>
      <c r="H2691" s="503"/>
    </row>
    <row r="2692" spans="5:8">
      <c r="E2692" s="501"/>
      <c r="F2692" s="503"/>
      <c r="G2692" s="503"/>
      <c r="H2692" s="503"/>
    </row>
    <row r="2693" spans="5:8">
      <c r="E2693" s="501"/>
      <c r="F2693" s="503"/>
      <c r="G2693" s="503"/>
      <c r="H2693" s="503"/>
    </row>
    <row r="2694" spans="5:8">
      <c r="E2694" s="501"/>
      <c r="F2694" s="503"/>
      <c r="G2694" s="503"/>
      <c r="H2694" s="503"/>
    </row>
    <row r="2695" spans="5:8">
      <c r="E2695" s="501"/>
      <c r="F2695" s="503"/>
      <c r="G2695" s="503"/>
      <c r="H2695" s="503"/>
    </row>
    <row r="2696" spans="5:8">
      <c r="E2696" s="501"/>
      <c r="F2696" s="503"/>
      <c r="G2696" s="503"/>
      <c r="H2696" s="503"/>
    </row>
    <row r="2697" spans="5:8">
      <c r="E2697" s="501"/>
      <c r="F2697" s="503"/>
      <c r="G2697" s="503"/>
      <c r="H2697" s="503"/>
    </row>
    <row r="2698" spans="5:8">
      <c r="E2698" s="501"/>
      <c r="F2698" s="503"/>
      <c r="G2698" s="503"/>
      <c r="H2698" s="503"/>
    </row>
    <row r="2699" spans="5:8">
      <c r="E2699" s="501"/>
      <c r="F2699" s="503"/>
      <c r="G2699" s="503"/>
      <c r="H2699" s="503"/>
    </row>
    <row r="2700" spans="5:8">
      <c r="E2700" s="501"/>
      <c r="F2700" s="503"/>
      <c r="G2700" s="503"/>
      <c r="H2700" s="503"/>
    </row>
    <row r="2701" spans="5:8">
      <c r="E2701" s="501"/>
      <c r="F2701" s="503"/>
      <c r="G2701" s="503"/>
      <c r="H2701" s="503"/>
    </row>
    <row r="2702" spans="5:8">
      <c r="E2702" s="501"/>
      <c r="F2702" s="503"/>
      <c r="G2702" s="503"/>
      <c r="H2702" s="503"/>
    </row>
    <row r="2703" spans="5:8">
      <c r="E2703" s="501"/>
      <c r="F2703" s="503"/>
      <c r="G2703" s="503"/>
      <c r="H2703" s="503"/>
    </row>
    <row r="2704" spans="5:8">
      <c r="E2704" s="501"/>
      <c r="F2704" s="503"/>
      <c r="G2704" s="503"/>
      <c r="H2704" s="503"/>
    </row>
    <row r="2705" spans="5:8">
      <c r="E2705" s="501"/>
      <c r="F2705" s="503"/>
      <c r="G2705" s="503"/>
      <c r="H2705" s="503"/>
    </row>
    <row r="2706" spans="5:8">
      <c r="E2706" s="501"/>
      <c r="F2706" s="503"/>
      <c r="G2706" s="503"/>
      <c r="H2706" s="503"/>
    </row>
    <row r="2707" spans="5:8">
      <c r="E2707" s="501"/>
      <c r="F2707" s="503"/>
      <c r="G2707" s="503"/>
      <c r="H2707" s="503"/>
    </row>
    <row r="2708" spans="5:8">
      <c r="E2708" s="501"/>
      <c r="F2708" s="503"/>
      <c r="G2708" s="503"/>
      <c r="H2708" s="503"/>
    </row>
    <row r="2709" spans="5:8">
      <c r="E2709" s="501"/>
      <c r="F2709" s="503"/>
      <c r="G2709" s="503"/>
      <c r="H2709" s="503"/>
    </row>
    <row r="2710" spans="5:8">
      <c r="E2710" s="501"/>
      <c r="F2710" s="503"/>
      <c r="G2710" s="503"/>
      <c r="H2710" s="503"/>
    </row>
    <row r="2711" spans="5:8">
      <c r="E2711" s="501"/>
      <c r="F2711" s="503"/>
      <c r="G2711" s="503"/>
      <c r="H2711" s="503"/>
    </row>
    <row r="2712" spans="5:8">
      <c r="E2712" s="501"/>
      <c r="F2712" s="503"/>
      <c r="G2712" s="503"/>
      <c r="H2712" s="503"/>
    </row>
    <row r="2713" spans="5:8">
      <c r="E2713" s="501"/>
      <c r="F2713" s="503"/>
      <c r="G2713" s="503"/>
      <c r="H2713" s="503"/>
    </row>
    <row r="2714" spans="5:8">
      <c r="E2714" s="501"/>
      <c r="F2714" s="503"/>
      <c r="G2714" s="503"/>
      <c r="H2714" s="503"/>
    </row>
    <row r="2715" spans="5:8">
      <c r="E2715" s="501"/>
      <c r="F2715" s="503"/>
      <c r="G2715" s="503"/>
      <c r="H2715" s="503"/>
    </row>
    <row r="2716" spans="5:8">
      <c r="E2716" s="501"/>
      <c r="F2716" s="503"/>
      <c r="G2716" s="503"/>
      <c r="H2716" s="503"/>
    </row>
    <row r="2717" spans="5:8">
      <c r="E2717" s="501"/>
      <c r="F2717" s="503"/>
      <c r="G2717" s="503"/>
      <c r="H2717" s="503"/>
    </row>
    <row r="2718" spans="5:8">
      <c r="E2718" s="501"/>
      <c r="F2718" s="503"/>
      <c r="G2718" s="503"/>
      <c r="H2718" s="503"/>
    </row>
    <row r="2719" spans="5:8">
      <c r="E2719" s="501"/>
      <c r="F2719" s="503"/>
      <c r="G2719" s="503"/>
      <c r="H2719" s="503"/>
    </row>
    <row r="2720" spans="5:8">
      <c r="E2720" s="501"/>
      <c r="F2720" s="503"/>
      <c r="G2720" s="503"/>
      <c r="H2720" s="503"/>
    </row>
    <row r="2721" spans="5:8">
      <c r="E2721" s="501"/>
      <c r="F2721" s="503"/>
      <c r="G2721" s="503"/>
      <c r="H2721" s="503"/>
    </row>
    <row r="2722" spans="5:8">
      <c r="E2722" s="501"/>
      <c r="F2722" s="503"/>
      <c r="G2722" s="503"/>
      <c r="H2722" s="503"/>
    </row>
    <row r="2723" spans="5:8">
      <c r="E2723" s="501"/>
      <c r="F2723" s="503"/>
      <c r="G2723" s="503"/>
      <c r="H2723" s="503"/>
    </row>
    <row r="2724" spans="5:8">
      <c r="E2724" s="501"/>
      <c r="F2724" s="503"/>
      <c r="G2724" s="503"/>
      <c r="H2724" s="503"/>
    </row>
    <row r="2725" spans="5:8">
      <c r="E2725" s="501"/>
      <c r="F2725" s="503"/>
      <c r="G2725" s="503"/>
      <c r="H2725" s="503"/>
    </row>
    <row r="2726" spans="5:8">
      <c r="E2726" s="501"/>
      <c r="F2726" s="503"/>
      <c r="G2726" s="503"/>
      <c r="H2726" s="503"/>
    </row>
    <row r="2727" spans="5:8">
      <c r="E2727" s="501"/>
      <c r="F2727" s="503"/>
      <c r="G2727" s="503"/>
      <c r="H2727" s="503"/>
    </row>
    <row r="2728" spans="5:8">
      <c r="E2728" s="501"/>
      <c r="F2728" s="503"/>
      <c r="G2728" s="503"/>
      <c r="H2728" s="503"/>
    </row>
    <row r="2729" spans="5:8">
      <c r="E2729" s="501"/>
      <c r="F2729" s="503"/>
      <c r="G2729" s="503"/>
      <c r="H2729" s="503"/>
    </row>
    <row r="2730" spans="5:8">
      <c r="E2730" s="501"/>
      <c r="F2730" s="503"/>
      <c r="G2730" s="503"/>
      <c r="H2730" s="503"/>
    </row>
    <row r="2731" spans="5:8">
      <c r="E2731" s="501"/>
      <c r="F2731" s="503"/>
      <c r="G2731" s="503"/>
      <c r="H2731" s="503"/>
    </row>
    <row r="2732" spans="5:8">
      <c r="E2732" s="501"/>
      <c r="F2732" s="503"/>
      <c r="G2732" s="503"/>
      <c r="H2732" s="503"/>
    </row>
    <row r="2733" spans="5:8">
      <c r="E2733" s="501"/>
      <c r="F2733" s="503"/>
      <c r="G2733" s="503"/>
      <c r="H2733" s="503"/>
    </row>
    <row r="2734" spans="5:8">
      <c r="E2734" s="501"/>
      <c r="F2734" s="503"/>
      <c r="G2734" s="503"/>
      <c r="H2734" s="503"/>
    </row>
    <row r="2735" spans="5:8">
      <c r="E2735" s="501"/>
      <c r="F2735" s="503"/>
      <c r="G2735" s="503"/>
      <c r="H2735" s="503"/>
    </row>
    <row r="2736" spans="5:8">
      <c r="E2736" s="501"/>
      <c r="F2736" s="503"/>
      <c r="G2736" s="503"/>
      <c r="H2736" s="503"/>
    </row>
    <row r="2737" spans="5:8">
      <c r="E2737" s="501"/>
      <c r="F2737" s="503"/>
      <c r="G2737" s="503"/>
      <c r="H2737" s="503"/>
    </row>
    <row r="2738" spans="5:8">
      <c r="E2738" s="501"/>
      <c r="F2738" s="503"/>
      <c r="G2738" s="503"/>
      <c r="H2738" s="503"/>
    </row>
    <row r="2739" spans="5:8">
      <c r="E2739" s="501"/>
      <c r="F2739" s="503"/>
      <c r="G2739" s="503"/>
      <c r="H2739" s="503"/>
    </row>
    <row r="2740" spans="5:8">
      <c r="E2740" s="501"/>
      <c r="F2740" s="503"/>
      <c r="G2740" s="503"/>
      <c r="H2740" s="503"/>
    </row>
    <row r="2741" spans="5:8">
      <c r="E2741" s="501"/>
      <c r="F2741" s="503"/>
      <c r="G2741" s="503"/>
      <c r="H2741" s="503"/>
    </row>
    <row r="2742" spans="5:8">
      <c r="E2742" s="501"/>
      <c r="F2742" s="503"/>
      <c r="G2742" s="503"/>
      <c r="H2742" s="503"/>
    </row>
    <row r="2743" spans="5:8">
      <c r="E2743" s="501"/>
      <c r="F2743" s="503"/>
      <c r="G2743" s="503"/>
      <c r="H2743" s="503"/>
    </row>
    <row r="2744" spans="5:8">
      <c r="E2744" s="501"/>
      <c r="F2744" s="503"/>
      <c r="G2744" s="503"/>
      <c r="H2744" s="503"/>
    </row>
    <row r="2745" spans="5:8">
      <c r="E2745" s="501"/>
      <c r="F2745" s="503"/>
      <c r="G2745" s="503"/>
      <c r="H2745" s="503"/>
    </row>
    <row r="2746" spans="5:8">
      <c r="E2746" s="501"/>
      <c r="F2746" s="503"/>
      <c r="G2746" s="503"/>
      <c r="H2746" s="503"/>
    </row>
    <row r="2747" spans="5:8">
      <c r="E2747" s="501"/>
      <c r="F2747" s="503"/>
      <c r="G2747" s="503"/>
      <c r="H2747" s="503"/>
    </row>
    <row r="2748" spans="5:8">
      <c r="E2748" s="501"/>
      <c r="F2748" s="503"/>
      <c r="G2748" s="503"/>
      <c r="H2748" s="503"/>
    </row>
    <row r="2749" spans="5:8">
      <c r="E2749" s="501"/>
      <c r="F2749" s="503"/>
      <c r="G2749" s="503"/>
      <c r="H2749" s="503"/>
    </row>
    <row r="2750" spans="5:8">
      <c r="E2750" s="501"/>
      <c r="F2750" s="503"/>
      <c r="G2750" s="503"/>
      <c r="H2750" s="503"/>
    </row>
    <row r="2751" spans="5:8">
      <c r="E2751" s="501"/>
      <c r="F2751" s="503"/>
      <c r="G2751" s="503"/>
      <c r="H2751" s="503"/>
    </row>
    <row r="2752" spans="5:8">
      <c r="E2752" s="501"/>
      <c r="F2752" s="503"/>
      <c r="G2752" s="503"/>
      <c r="H2752" s="503"/>
    </row>
    <row r="2753" spans="5:8">
      <c r="E2753" s="501"/>
      <c r="F2753" s="503"/>
      <c r="G2753" s="503"/>
      <c r="H2753" s="503"/>
    </row>
    <row r="2754" spans="5:8">
      <c r="E2754" s="501"/>
      <c r="F2754" s="503"/>
      <c r="G2754" s="503"/>
      <c r="H2754" s="503"/>
    </row>
    <row r="2755" spans="5:8">
      <c r="E2755" s="501"/>
      <c r="F2755" s="503"/>
      <c r="G2755" s="503"/>
      <c r="H2755" s="503"/>
    </row>
    <row r="2756" spans="5:8">
      <c r="E2756" s="501"/>
      <c r="F2756" s="503"/>
      <c r="G2756" s="503"/>
      <c r="H2756" s="503"/>
    </row>
    <row r="2757" spans="5:8">
      <c r="E2757" s="501"/>
      <c r="F2757" s="503"/>
      <c r="G2757" s="503"/>
      <c r="H2757" s="503"/>
    </row>
    <row r="2758" spans="5:8">
      <c r="E2758" s="501"/>
      <c r="F2758" s="503"/>
      <c r="G2758" s="503"/>
      <c r="H2758" s="503"/>
    </row>
    <row r="2759" spans="5:8">
      <c r="E2759" s="501"/>
      <c r="F2759" s="503"/>
      <c r="G2759" s="503"/>
      <c r="H2759" s="503"/>
    </row>
    <row r="2760" spans="5:8">
      <c r="E2760" s="501"/>
      <c r="F2760" s="503"/>
      <c r="G2760" s="503"/>
      <c r="H2760" s="503"/>
    </row>
    <row r="2761" spans="5:8">
      <c r="E2761" s="501"/>
      <c r="F2761" s="503"/>
      <c r="G2761" s="503"/>
      <c r="H2761" s="503"/>
    </row>
    <row r="2762" spans="5:8">
      <c r="E2762" s="501"/>
      <c r="F2762" s="503"/>
      <c r="G2762" s="503"/>
      <c r="H2762" s="503"/>
    </row>
    <row r="2763" spans="5:8">
      <c r="E2763" s="501"/>
      <c r="F2763" s="503"/>
      <c r="G2763" s="503"/>
      <c r="H2763" s="503"/>
    </row>
    <row r="2764" spans="5:8">
      <c r="E2764" s="501"/>
      <c r="F2764" s="503"/>
      <c r="G2764" s="503"/>
      <c r="H2764" s="503"/>
    </row>
    <row r="2765" spans="5:8">
      <c r="E2765" s="501"/>
      <c r="F2765" s="503"/>
      <c r="G2765" s="503"/>
      <c r="H2765" s="503"/>
    </row>
    <row r="2766" spans="5:8">
      <c r="E2766" s="501"/>
      <c r="F2766" s="503"/>
      <c r="G2766" s="503"/>
      <c r="H2766" s="503"/>
    </row>
    <row r="2767" spans="5:8">
      <c r="E2767" s="501"/>
      <c r="F2767" s="503"/>
      <c r="G2767" s="503"/>
      <c r="H2767" s="503"/>
    </row>
    <row r="2768" spans="5:8">
      <c r="E2768" s="501"/>
      <c r="F2768" s="503"/>
      <c r="G2768" s="503"/>
      <c r="H2768" s="503"/>
    </row>
    <row r="2769" spans="5:8">
      <c r="E2769" s="501"/>
      <c r="F2769" s="503"/>
      <c r="G2769" s="503"/>
      <c r="H2769" s="503"/>
    </row>
    <row r="2770" spans="5:8">
      <c r="E2770" s="501"/>
      <c r="F2770" s="503"/>
      <c r="G2770" s="503"/>
      <c r="H2770" s="503"/>
    </row>
    <row r="2771" spans="5:8">
      <c r="E2771" s="501"/>
      <c r="F2771" s="503"/>
      <c r="G2771" s="503"/>
      <c r="H2771" s="503"/>
    </row>
    <row r="2772" spans="5:8">
      <c r="E2772" s="501"/>
      <c r="F2772" s="503"/>
      <c r="G2772" s="503"/>
      <c r="H2772" s="503"/>
    </row>
    <row r="2773" spans="5:8">
      <c r="E2773" s="501"/>
      <c r="F2773" s="503"/>
      <c r="G2773" s="503"/>
      <c r="H2773" s="503"/>
    </row>
    <row r="2774" spans="5:8">
      <c r="E2774" s="501"/>
      <c r="F2774" s="503"/>
      <c r="G2774" s="503"/>
      <c r="H2774" s="503"/>
    </row>
    <row r="2775" spans="5:8">
      <c r="E2775" s="501"/>
      <c r="F2775" s="503"/>
      <c r="G2775" s="503"/>
      <c r="H2775" s="503"/>
    </row>
    <row r="2776" spans="5:8">
      <c r="E2776" s="501"/>
      <c r="F2776" s="503"/>
      <c r="G2776" s="503"/>
      <c r="H2776" s="503"/>
    </row>
    <row r="2777" spans="5:8">
      <c r="E2777" s="501"/>
      <c r="F2777" s="503"/>
      <c r="G2777" s="503"/>
      <c r="H2777" s="503"/>
    </row>
    <row r="2778" spans="5:8">
      <c r="E2778" s="501"/>
      <c r="F2778" s="503"/>
      <c r="G2778" s="503"/>
      <c r="H2778" s="503"/>
    </row>
    <row r="2779" spans="5:8">
      <c r="E2779" s="501"/>
      <c r="F2779" s="503"/>
      <c r="G2779" s="503"/>
      <c r="H2779" s="503"/>
    </row>
    <row r="2780" spans="5:8">
      <c r="E2780" s="501"/>
      <c r="F2780" s="503"/>
      <c r="G2780" s="503"/>
      <c r="H2780" s="503"/>
    </row>
    <row r="2781" spans="5:8">
      <c r="E2781" s="501"/>
      <c r="F2781" s="503"/>
      <c r="G2781" s="503"/>
      <c r="H2781" s="503"/>
    </row>
    <row r="2782" spans="5:8">
      <c r="E2782" s="501"/>
      <c r="F2782" s="503"/>
      <c r="G2782" s="503"/>
      <c r="H2782" s="503"/>
    </row>
    <row r="2783" spans="5:8">
      <c r="E2783" s="501"/>
      <c r="F2783" s="503"/>
      <c r="G2783" s="503"/>
      <c r="H2783" s="503"/>
    </row>
    <row r="2784" spans="5:8">
      <c r="E2784" s="501"/>
      <c r="F2784" s="503"/>
      <c r="G2784" s="503"/>
      <c r="H2784" s="503"/>
    </row>
    <row r="2785" spans="5:8">
      <c r="E2785" s="501"/>
      <c r="F2785" s="503"/>
      <c r="G2785" s="503"/>
      <c r="H2785" s="503"/>
    </row>
    <row r="2786" spans="5:8">
      <c r="E2786" s="501"/>
      <c r="F2786" s="503"/>
      <c r="G2786" s="503"/>
      <c r="H2786" s="503"/>
    </row>
    <row r="2787" spans="5:8">
      <c r="E2787" s="501"/>
      <c r="F2787" s="503"/>
      <c r="G2787" s="503"/>
      <c r="H2787" s="503"/>
    </row>
    <row r="2788" spans="5:8">
      <c r="E2788" s="501"/>
      <c r="F2788" s="503"/>
      <c r="G2788" s="503"/>
      <c r="H2788" s="503"/>
    </row>
    <row r="2789" spans="5:8">
      <c r="E2789" s="501"/>
      <c r="F2789" s="503"/>
      <c r="G2789" s="503"/>
      <c r="H2789" s="503"/>
    </row>
    <row r="2790" spans="5:8">
      <c r="E2790" s="501"/>
      <c r="F2790" s="503"/>
      <c r="G2790" s="503"/>
      <c r="H2790" s="503"/>
    </row>
    <row r="2791" spans="5:8">
      <c r="E2791" s="501"/>
      <c r="F2791" s="503"/>
      <c r="G2791" s="503"/>
      <c r="H2791" s="503"/>
    </row>
    <row r="2792" spans="5:8">
      <c r="E2792" s="501"/>
      <c r="F2792" s="503"/>
      <c r="G2792" s="503"/>
      <c r="H2792" s="503"/>
    </row>
    <row r="2793" spans="5:8">
      <c r="E2793" s="501"/>
      <c r="F2793" s="503"/>
      <c r="G2793" s="503"/>
      <c r="H2793" s="503"/>
    </row>
    <row r="2794" spans="5:8">
      <c r="E2794" s="501"/>
      <c r="F2794" s="503"/>
      <c r="G2794" s="503"/>
      <c r="H2794" s="503"/>
    </row>
    <row r="2795" spans="5:8">
      <c r="E2795" s="501"/>
      <c r="F2795" s="503"/>
      <c r="G2795" s="503"/>
      <c r="H2795" s="503"/>
    </row>
    <row r="2796" spans="5:8">
      <c r="E2796" s="501"/>
      <c r="F2796" s="503"/>
      <c r="G2796" s="503"/>
      <c r="H2796" s="503"/>
    </row>
    <row r="2797" spans="5:8">
      <c r="E2797" s="501"/>
      <c r="F2797" s="503"/>
      <c r="G2797" s="503"/>
      <c r="H2797" s="503"/>
    </row>
    <row r="2798" spans="5:8">
      <c r="E2798" s="501"/>
      <c r="F2798" s="503"/>
      <c r="G2798" s="503"/>
      <c r="H2798" s="503"/>
    </row>
    <row r="2799" spans="5:8">
      <c r="E2799" s="501"/>
      <c r="F2799" s="503"/>
      <c r="G2799" s="503"/>
      <c r="H2799" s="503"/>
    </row>
    <row r="2800" spans="5:8">
      <c r="E2800" s="501"/>
      <c r="F2800" s="503"/>
      <c r="G2800" s="503"/>
      <c r="H2800" s="503"/>
    </row>
    <row r="2801" spans="5:8">
      <c r="E2801" s="501"/>
      <c r="F2801" s="503"/>
      <c r="G2801" s="503"/>
      <c r="H2801" s="503"/>
    </row>
    <row r="2802" spans="5:8">
      <c r="E2802" s="501"/>
      <c r="F2802" s="503"/>
      <c r="G2802" s="503"/>
      <c r="H2802" s="503"/>
    </row>
    <row r="2803" spans="5:8">
      <c r="E2803" s="501"/>
      <c r="F2803" s="503"/>
      <c r="G2803" s="503"/>
      <c r="H2803" s="503"/>
    </row>
    <row r="2804" spans="5:8">
      <c r="E2804" s="501"/>
      <c r="F2804" s="503"/>
      <c r="G2804" s="503"/>
      <c r="H2804" s="503"/>
    </row>
    <row r="2805" spans="5:8">
      <c r="E2805" s="501"/>
      <c r="F2805" s="503"/>
      <c r="G2805" s="503"/>
      <c r="H2805" s="503"/>
    </row>
    <row r="2806" spans="5:8">
      <c r="E2806" s="501"/>
      <c r="F2806" s="503"/>
      <c r="G2806" s="503"/>
      <c r="H2806" s="503"/>
    </row>
    <row r="2807" spans="5:8">
      <c r="E2807" s="501"/>
      <c r="F2807" s="503"/>
      <c r="G2807" s="503"/>
      <c r="H2807" s="503"/>
    </row>
    <row r="2808" spans="5:8">
      <c r="E2808" s="501"/>
      <c r="F2808" s="503"/>
      <c r="G2808" s="503"/>
      <c r="H2808" s="503"/>
    </row>
    <row r="2809" spans="5:8">
      <c r="E2809" s="501"/>
      <c r="F2809" s="503"/>
      <c r="G2809" s="503"/>
      <c r="H2809" s="503"/>
    </row>
    <row r="2810" spans="5:8">
      <c r="E2810" s="501"/>
      <c r="F2810" s="503"/>
      <c r="G2810" s="503"/>
      <c r="H2810" s="503"/>
    </row>
    <row r="2811" spans="5:8">
      <c r="E2811" s="501"/>
      <c r="F2811" s="503"/>
      <c r="G2811" s="503"/>
      <c r="H2811" s="503"/>
    </row>
    <row r="2812" spans="5:8">
      <c r="E2812" s="501"/>
      <c r="F2812" s="503"/>
      <c r="G2812" s="503"/>
      <c r="H2812" s="503"/>
    </row>
    <row r="2813" spans="5:8">
      <c r="E2813" s="501"/>
      <c r="F2813" s="503"/>
      <c r="G2813" s="503"/>
      <c r="H2813" s="503"/>
    </row>
    <row r="2814" spans="5:8">
      <c r="E2814" s="501"/>
      <c r="F2814" s="503"/>
      <c r="G2814" s="503"/>
      <c r="H2814" s="503"/>
    </row>
    <row r="2815" spans="5:8">
      <c r="E2815" s="501"/>
      <c r="F2815" s="503"/>
      <c r="G2815" s="503"/>
      <c r="H2815" s="503"/>
    </row>
    <row r="2816" spans="5:8">
      <c r="E2816" s="501"/>
      <c r="F2816" s="503"/>
      <c r="G2816" s="503"/>
      <c r="H2816" s="503"/>
    </row>
    <row r="2817" spans="5:8">
      <c r="E2817" s="501"/>
      <c r="F2817" s="503"/>
      <c r="G2817" s="503"/>
      <c r="H2817" s="503"/>
    </row>
    <row r="2818" spans="5:8">
      <c r="E2818" s="501"/>
      <c r="F2818" s="503"/>
      <c r="G2818" s="503"/>
      <c r="H2818" s="503"/>
    </row>
    <row r="2819" spans="5:8">
      <c r="E2819" s="501"/>
      <c r="F2819" s="503"/>
      <c r="G2819" s="503"/>
      <c r="H2819" s="503"/>
    </row>
    <row r="2820" spans="5:8">
      <c r="E2820" s="501"/>
      <c r="F2820" s="503"/>
      <c r="G2820" s="503"/>
      <c r="H2820" s="503"/>
    </row>
    <row r="2821" spans="5:8">
      <c r="E2821" s="501"/>
      <c r="F2821" s="503"/>
      <c r="G2821" s="503"/>
      <c r="H2821" s="503"/>
    </row>
    <row r="2822" spans="5:8">
      <c r="E2822" s="501"/>
      <c r="F2822" s="503"/>
      <c r="G2822" s="503"/>
      <c r="H2822" s="503"/>
    </row>
    <row r="2823" spans="5:8">
      <c r="E2823" s="501"/>
      <c r="F2823" s="503"/>
      <c r="G2823" s="503"/>
      <c r="H2823" s="503"/>
    </row>
    <row r="2824" spans="5:8">
      <c r="E2824" s="501"/>
      <c r="F2824" s="503"/>
      <c r="G2824" s="503"/>
      <c r="H2824" s="503"/>
    </row>
    <row r="2825" spans="5:8">
      <c r="E2825" s="501"/>
      <c r="F2825" s="503"/>
      <c r="G2825" s="503"/>
      <c r="H2825" s="503"/>
    </row>
    <row r="2826" spans="5:8">
      <c r="E2826" s="501"/>
      <c r="F2826" s="503"/>
      <c r="G2826" s="503"/>
      <c r="H2826" s="503"/>
    </row>
    <row r="2827" spans="5:8">
      <c r="E2827" s="501"/>
      <c r="F2827" s="503"/>
      <c r="G2827" s="503"/>
      <c r="H2827" s="503"/>
    </row>
    <row r="2828" spans="5:8">
      <c r="E2828" s="501"/>
      <c r="F2828" s="503"/>
      <c r="G2828" s="503"/>
      <c r="H2828" s="503"/>
    </row>
    <row r="2829" spans="5:8">
      <c r="E2829" s="501"/>
      <c r="F2829" s="503"/>
      <c r="G2829" s="503"/>
      <c r="H2829" s="503"/>
    </row>
    <row r="2830" spans="5:8">
      <c r="E2830" s="501"/>
      <c r="F2830" s="503"/>
      <c r="G2830" s="503"/>
      <c r="H2830" s="503"/>
    </row>
    <row r="2831" spans="5:8">
      <c r="E2831" s="501"/>
      <c r="F2831" s="503"/>
      <c r="G2831" s="503"/>
      <c r="H2831" s="503"/>
    </row>
    <row r="2832" spans="5:8">
      <c r="E2832" s="501"/>
      <c r="F2832" s="503"/>
      <c r="G2832" s="503"/>
      <c r="H2832" s="503"/>
    </row>
    <row r="2833" spans="5:8">
      <c r="E2833" s="501"/>
      <c r="F2833" s="503"/>
      <c r="G2833" s="503"/>
      <c r="H2833" s="503"/>
    </row>
    <row r="2834" spans="5:8">
      <c r="E2834" s="501"/>
      <c r="F2834" s="503"/>
      <c r="G2834" s="503"/>
      <c r="H2834" s="503"/>
    </row>
    <row r="2835" spans="5:8">
      <c r="E2835" s="501"/>
      <c r="F2835" s="503"/>
      <c r="G2835" s="503"/>
      <c r="H2835" s="503"/>
    </row>
    <row r="2836" spans="5:8">
      <c r="E2836" s="501"/>
      <c r="F2836" s="503"/>
      <c r="G2836" s="503"/>
      <c r="H2836" s="503"/>
    </row>
    <row r="2837" spans="5:8">
      <c r="E2837" s="501"/>
      <c r="F2837" s="503"/>
      <c r="G2837" s="503"/>
      <c r="H2837" s="503"/>
    </row>
    <row r="2838" spans="5:8">
      <c r="E2838" s="501"/>
      <c r="F2838" s="503"/>
      <c r="G2838" s="503"/>
      <c r="H2838" s="503"/>
    </row>
    <row r="2839" spans="5:8">
      <c r="E2839" s="501"/>
      <c r="F2839" s="503"/>
      <c r="G2839" s="503"/>
      <c r="H2839" s="503"/>
    </row>
    <row r="2840" spans="5:8">
      <c r="E2840" s="501"/>
      <c r="F2840" s="503"/>
      <c r="G2840" s="503"/>
      <c r="H2840" s="503"/>
    </row>
    <row r="2841" spans="5:8">
      <c r="E2841" s="501"/>
      <c r="F2841" s="503"/>
      <c r="G2841" s="503"/>
      <c r="H2841" s="503"/>
    </row>
    <row r="2842" spans="5:8">
      <c r="E2842" s="501"/>
      <c r="F2842" s="503"/>
      <c r="G2842" s="503"/>
      <c r="H2842" s="503"/>
    </row>
    <row r="2843" spans="5:8">
      <c r="E2843" s="501"/>
      <c r="F2843" s="503"/>
      <c r="G2843" s="503"/>
      <c r="H2843" s="503"/>
    </row>
    <row r="2844" spans="5:8">
      <c r="E2844" s="501"/>
      <c r="F2844" s="503"/>
      <c r="G2844" s="503"/>
      <c r="H2844" s="503"/>
    </row>
    <row r="2845" spans="5:8">
      <c r="E2845" s="501"/>
      <c r="F2845" s="503"/>
      <c r="G2845" s="503"/>
      <c r="H2845" s="503"/>
    </row>
    <row r="2846" spans="5:8">
      <c r="E2846" s="501"/>
      <c r="F2846" s="503"/>
      <c r="G2846" s="503"/>
      <c r="H2846" s="503"/>
    </row>
    <row r="2847" spans="5:8">
      <c r="E2847" s="501"/>
      <c r="F2847" s="503"/>
      <c r="G2847" s="503"/>
      <c r="H2847" s="503"/>
    </row>
    <row r="2848" spans="5:8">
      <c r="E2848" s="501"/>
      <c r="F2848" s="503"/>
      <c r="G2848" s="503"/>
      <c r="H2848" s="503"/>
    </row>
    <row r="2849" spans="5:8">
      <c r="E2849" s="501"/>
      <c r="F2849" s="503"/>
      <c r="G2849" s="503"/>
      <c r="H2849" s="503"/>
    </row>
    <row r="2850" spans="5:8">
      <c r="E2850" s="501"/>
      <c r="F2850" s="503"/>
      <c r="G2850" s="503"/>
      <c r="H2850" s="503"/>
    </row>
    <row r="2851" spans="5:8">
      <c r="E2851" s="501"/>
      <c r="F2851" s="503"/>
      <c r="G2851" s="503"/>
      <c r="H2851" s="503"/>
    </row>
    <row r="2852" spans="5:8">
      <c r="E2852" s="501"/>
      <c r="F2852" s="503"/>
      <c r="G2852" s="503"/>
      <c r="H2852" s="503"/>
    </row>
    <row r="2853" spans="5:8">
      <c r="E2853" s="501"/>
      <c r="F2853" s="503"/>
      <c r="G2853" s="503"/>
      <c r="H2853" s="503"/>
    </row>
    <row r="2854" spans="5:8">
      <c r="E2854" s="501"/>
      <c r="F2854" s="503"/>
      <c r="G2854" s="503"/>
      <c r="H2854" s="503"/>
    </row>
    <row r="2855" spans="5:8">
      <c r="E2855" s="501"/>
      <c r="F2855" s="503"/>
      <c r="G2855" s="503"/>
      <c r="H2855" s="503"/>
    </row>
    <row r="2856" spans="5:8">
      <c r="E2856" s="501"/>
      <c r="F2856" s="503"/>
      <c r="G2856" s="503"/>
      <c r="H2856" s="503"/>
    </row>
    <row r="2857" spans="5:8">
      <c r="E2857" s="501"/>
      <c r="F2857" s="503"/>
      <c r="G2857" s="503"/>
      <c r="H2857" s="503"/>
    </row>
    <row r="2858" spans="5:8">
      <c r="E2858" s="501"/>
      <c r="F2858" s="503"/>
      <c r="G2858" s="503"/>
      <c r="H2858" s="503"/>
    </row>
    <row r="2859" spans="5:8">
      <c r="E2859" s="501"/>
      <c r="F2859" s="503"/>
      <c r="G2859" s="503"/>
      <c r="H2859" s="503"/>
    </row>
    <row r="2860" spans="5:8">
      <c r="E2860" s="501"/>
      <c r="F2860" s="503"/>
      <c r="G2860" s="503"/>
      <c r="H2860" s="503"/>
    </row>
    <row r="2861" spans="5:8">
      <c r="E2861" s="501"/>
      <c r="F2861" s="503"/>
      <c r="G2861" s="503"/>
      <c r="H2861" s="503"/>
    </row>
    <row r="2862" spans="5:8">
      <c r="E2862" s="501"/>
      <c r="F2862" s="503"/>
      <c r="G2862" s="503"/>
      <c r="H2862" s="503"/>
    </row>
    <row r="2863" spans="5:8">
      <c r="E2863" s="501"/>
      <c r="F2863" s="503"/>
      <c r="G2863" s="503"/>
      <c r="H2863" s="503"/>
    </row>
    <row r="2864" spans="5:8">
      <c r="E2864" s="501"/>
      <c r="F2864" s="503"/>
      <c r="G2864" s="503"/>
      <c r="H2864" s="503"/>
    </row>
    <row r="2865" spans="5:8">
      <c r="E2865" s="501"/>
      <c r="F2865" s="503"/>
      <c r="G2865" s="503"/>
      <c r="H2865" s="503"/>
    </row>
    <row r="2866" spans="5:8">
      <c r="E2866" s="501"/>
      <c r="F2866" s="503"/>
      <c r="G2866" s="503"/>
      <c r="H2866" s="503"/>
    </row>
    <row r="2867" spans="5:8">
      <c r="E2867" s="501"/>
      <c r="F2867" s="503"/>
      <c r="G2867" s="503"/>
      <c r="H2867" s="503"/>
    </row>
    <row r="2868" spans="5:8">
      <c r="E2868" s="501"/>
      <c r="F2868" s="503"/>
      <c r="G2868" s="503"/>
      <c r="H2868" s="503"/>
    </row>
    <row r="2869" spans="5:8">
      <c r="E2869" s="501"/>
      <c r="F2869" s="503"/>
      <c r="G2869" s="503"/>
      <c r="H2869" s="503"/>
    </row>
    <row r="2870" spans="5:8">
      <c r="E2870" s="501"/>
      <c r="F2870" s="503"/>
      <c r="G2870" s="503"/>
      <c r="H2870" s="503"/>
    </row>
    <row r="2871" spans="5:8">
      <c r="E2871" s="501"/>
      <c r="F2871" s="503"/>
      <c r="G2871" s="503"/>
      <c r="H2871" s="503"/>
    </row>
    <row r="2872" spans="5:8">
      <c r="E2872" s="501"/>
      <c r="F2872" s="503"/>
      <c r="G2872" s="503"/>
      <c r="H2872" s="503"/>
    </row>
    <row r="2873" spans="5:8">
      <c r="E2873" s="501"/>
      <c r="F2873" s="503"/>
      <c r="G2873" s="503"/>
      <c r="H2873" s="503"/>
    </row>
    <row r="2874" spans="5:8">
      <c r="E2874" s="501"/>
      <c r="F2874" s="503"/>
      <c r="G2874" s="503"/>
      <c r="H2874" s="503"/>
    </row>
    <row r="2875" spans="5:8">
      <c r="E2875" s="501"/>
      <c r="F2875" s="503"/>
      <c r="G2875" s="503"/>
      <c r="H2875" s="503"/>
    </row>
    <row r="2876" spans="5:8">
      <c r="E2876" s="501"/>
      <c r="F2876" s="503"/>
      <c r="G2876" s="503"/>
      <c r="H2876" s="503"/>
    </row>
    <row r="2877" spans="5:8">
      <c r="E2877" s="501"/>
      <c r="F2877" s="503"/>
      <c r="G2877" s="503"/>
      <c r="H2877" s="503"/>
    </row>
    <row r="2878" spans="5:8">
      <c r="E2878" s="501"/>
      <c r="F2878" s="503"/>
      <c r="G2878" s="503"/>
      <c r="H2878" s="503"/>
    </row>
    <row r="2879" spans="5:8">
      <c r="E2879" s="501"/>
      <c r="F2879" s="503"/>
      <c r="G2879" s="503"/>
      <c r="H2879" s="503"/>
    </row>
    <row r="2880" spans="5:8">
      <c r="E2880" s="501"/>
      <c r="F2880" s="503"/>
      <c r="G2880" s="503"/>
      <c r="H2880" s="503"/>
    </row>
    <row r="2881" spans="5:8">
      <c r="E2881" s="501"/>
      <c r="F2881" s="503"/>
      <c r="G2881" s="503"/>
      <c r="H2881" s="503"/>
    </row>
    <row r="2882" spans="5:8">
      <c r="E2882" s="501"/>
      <c r="F2882" s="503"/>
      <c r="G2882" s="503"/>
      <c r="H2882" s="503"/>
    </row>
    <row r="2883" spans="5:8">
      <c r="E2883" s="501"/>
      <c r="F2883" s="503"/>
      <c r="G2883" s="503"/>
      <c r="H2883" s="503"/>
    </row>
    <row r="2884" spans="5:8">
      <c r="E2884" s="501"/>
      <c r="F2884" s="503"/>
      <c r="G2884" s="503"/>
      <c r="H2884" s="503"/>
    </row>
    <row r="2885" spans="5:8">
      <c r="E2885" s="501"/>
      <c r="F2885" s="503"/>
      <c r="G2885" s="503"/>
      <c r="H2885" s="503"/>
    </row>
    <row r="2886" spans="5:8">
      <c r="E2886" s="501"/>
      <c r="F2886" s="503"/>
      <c r="G2886" s="503"/>
      <c r="H2886" s="503"/>
    </row>
    <row r="2887" spans="5:8">
      <c r="E2887" s="501"/>
      <c r="F2887" s="503"/>
      <c r="G2887" s="503"/>
      <c r="H2887" s="503"/>
    </row>
    <row r="2888" spans="5:8">
      <c r="E2888" s="501"/>
      <c r="F2888" s="503"/>
      <c r="G2888" s="503"/>
      <c r="H2888" s="503"/>
    </row>
    <row r="2889" spans="5:8">
      <c r="E2889" s="501"/>
      <c r="F2889" s="503"/>
      <c r="G2889" s="503"/>
      <c r="H2889" s="503"/>
    </row>
    <row r="2890" spans="5:8">
      <c r="E2890" s="501"/>
      <c r="F2890" s="503"/>
      <c r="G2890" s="503"/>
      <c r="H2890" s="503"/>
    </row>
    <row r="2891" spans="5:8">
      <c r="E2891" s="501"/>
      <c r="F2891" s="503"/>
      <c r="G2891" s="503"/>
      <c r="H2891" s="503"/>
    </row>
    <row r="2892" spans="5:8">
      <c r="E2892" s="501"/>
      <c r="F2892" s="503"/>
      <c r="G2892" s="503"/>
      <c r="H2892" s="503"/>
    </row>
    <row r="2893" spans="5:8">
      <c r="E2893" s="501"/>
      <c r="F2893" s="503"/>
      <c r="G2893" s="503"/>
      <c r="H2893" s="503"/>
    </row>
    <row r="2894" spans="5:8">
      <c r="E2894" s="501"/>
      <c r="F2894" s="503"/>
      <c r="G2894" s="503"/>
      <c r="H2894" s="503"/>
    </row>
    <row r="2895" spans="5:8">
      <c r="E2895" s="501"/>
      <c r="F2895" s="503"/>
      <c r="G2895" s="503"/>
      <c r="H2895" s="503"/>
    </row>
    <row r="2896" spans="5:8">
      <c r="E2896" s="501"/>
      <c r="F2896" s="503"/>
      <c r="G2896" s="503"/>
      <c r="H2896" s="503"/>
    </row>
    <row r="2897" spans="5:8">
      <c r="E2897" s="501"/>
      <c r="F2897" s="503"/>
      <c r="G2897" s="503"/>
      <c r="H2897" s="503"/>
    </row>
    <row r="2898" spans="5:8">
      <c r="E2898" s="501"/>
      <c r="F2898" s="503"/>
      <c r="G2898" s="503"/>
      <c r="H2898" s="503"/>
    </row>
    <row r="2899" spans="5:8">
      <c r="E2899" s="501"/>
      <c r="F2899" s="503"/>
      <c r="G2899" s="503"/>
      <c r="H2899" s="503"/>
    </row>
    <row r="2900" spans="5:8">
      <c r="E2900" s="501"/>
      <c r="F2900" s="503"/>
      <c r="G2900" s="503"/>
      <c r="H2900" s="503"/>
    </row>
    <row r="2901" spans="5:8">
      <c r="E2901" s="501"/>
      <c r="F2901" s="503"/>
      <c r="G2901" s="503"/>
      <c r="H2901" s="503"/>
    </row>
    <row r="2902" spans="5:8">
      <c r="E2902" s="501"/>
      <c r="F2902" s="503"/>
      <c r="G2902" s="503"/>
      <c r="H2902" s="503"/>
    </row>
    <row r="2903" spans="5:8">
      <c r="E2903" s="501"/>
      <c r="F2903" s="503"/>
      <c r="G2903" s="503"/>
      <c r="H2903" s="503"/>
    </row>
    <row r="2904" spans="5:8">
      <c r="E2904" s="501"/>
      <c r="F2904" s="503"/>
      <c r="G2904" s="503"/>
      <c r="H2904" s="503"/>
    </row>
    <row r="2905" spans="5:8">
      <c r="E2905" s="501"/>
      <c r="F2905" s="503"/>
      <c r="G2905" s="503"/>
      <c r="H2905" s="503"/>
    </row>
    <row r="2906" spans="5:8">
      <c r="E2906" s="501"/>
      <c r="F2906" s="503"/>
      <c r="G2906" s="503"/>
      <c r="H2906" s="503"/>
    </row>
    <row r="2907" spans="5:8">
      <c r="E2907" s="501"/>
      <c r="F2907" s="503"/>
      <c r="G2907" s="503"/>
      <c r="H2907" s="503"/>
    </row>
    <row r="2908" spans="5:8">
      <c r="E2908" s="501"/>
      <c r="F2908" s="503"/>
      <c r="G2908" s="503"/>
      <c r="H2908" s="503"/>
    </row>
    <row r="2909" spans="5:8">
      <c r="E2909" s="501"/>
      <c r="F2909" s="503"/>
      <c r="G2909" s="503"/>
      <c r="H2909" s="503"/>
    </row>
    <row r="2910" spans="5:8">
      <c r="E2910" s="501"/>
      <c r="F2910" s="503"/>
      <c r="G2910" s="503"/>
      <c r="H2910" s="503"/>
    </row>
    <row r="2911" spans="5:8">
      <c r="E2911" s="501"/>
      <c r="F2911" s="503"/>
      <c r="G2911" s="503"/>
      <c r="H2911" s="503"/>
    </row>
    <row r="2912" spans="5:8">
      <c r="E2912" s="501"/>
      <c r="F2912" s="503"/>
      <c r="G2912" s="503"/>
      <c r="H2912" s="503"/>
    </row>
    <row r="2913" spans="5:8">
      <c r="E2913" s="501"/>
      <c r="F2913" s="503"/>
      <c r="G2913" s="503"/>
      <c r="H2913" s="503"/>
    </row>
    <row r="2914" spans="5:8">
      <c r="E2914" s="501"/>
      <c r="F2914" s="503"/>
      <c r="G2914" s="503"/>
      <c r="H2914" s="503"/>
    </row>
    <row r="2915" spans="5:8">
      <c r="E2915" s="501"/>
      <c r="F2915" s="503"/>
      <c r="G2915" s="503"/>
      <c r="H2915" s="503"/>
    </row>
    <row r="2916" spans="5:8">
      <c r="E2916" s="501"/>
      <c r="F2916" s="503"/>
      <c r="G2916" s="503"/>
      <c r="H2916" s="503"/>
    </row>
    <row r="2917" spans="5:8">
      <c r="E2917" s="501"/>
      <c r="F2917" s="503"/>
      <c r="G2917" s="503"/>
      <c r="H2917" s="503"/>
    </row>
    <row r="2918" spans="5:8">
      <c r="E2918" s="501"/>
      <c r="F2918" s="503"/>
      <c r="G2918" s="503"/>
      <c r="H2918" s="503"/>
    </row>
    <row r="2919" spans="5:8">
      <c r="E2919" s="501"/>
      <c r="F2919" s="503"/>
      <c r="G2919" s="503"/>
      <c r="H2919" s="503"/>
    </row>
    <row r="2920" spans="5:8">
      <c r="E2920" s="501"/>
      <c r="F2920" s="503"/>
      <c r="G2920" s="503"/>
      <c r="H2920" s="503"/>
    </row>
    <row r="2921" spans="5:8">
      <c r="E2921" s="501"/>
      <c r="F2921" s="503"/>
      <c r="G2921" s="503"/>
      <c r="H2921" s="503"/>
    </row>
    <row r="2922" spans="5:8">
      <c r="E2922" s="501"/>
      <c r="F2922" s="503"/>
      <c r="G2922" s="503"/>
      <c r="H2922" s="503"/>
    </row>
    <row r="2923" spans="5:8">
      <c r="E2923" s="501"/>
      <c r="F2923" s="503"/>
      <c r="G2923" s="503"/>
      <c r="H2923" s="503"/>
    </row>
    <row r="2924" spans="5:8">
      <c r="E2924" s="501"/>
      <c r="F2924" s="503"/>
      <c r="G2924" s="503"/>
      <c r="H2924" s="503"/>
    </row>
    <row r="2925" spans="5:8">
      <c r="E2925" s="501"/>
      <c r="F2925" s="503"/>
      <c r="G2925" s="503"/>
      <c r="H2925" s="503"/>
    </row>
    <row r="2926" spans="5:8">
      <c r="E2926" s="501"/>
      <c r="F2926" s="503"/>
      <c r="G2926" s="503"/>
      <c r="H2926" s="503"/>
    </row>
    <row r="2927" spans="5:8">
      <c r="E2927" s="501"/>
      <c r="F2927" s="503"/>
      <c r="G2927" s="503"/>
      <c r="H2927" s="503"/>
    </row>
    <row r="2928" spans="5:8">
      <c r="E2928" s="501"/>
      <c r="F2928" s="503"/>
      <c r="G2928" s="503"/>
      <c r="H2928" s="503"/>
    </row>
    <row r="2929" spans="5:8">
      <c r="E2929" s="501"/>
      <c r="F2929" s="503"/>
      <c r="G2929" s="503"/>
      <c r="H2929" s="503"/>
    </row>
    <row r="2930" spans="5:8">
      <c r="E2930" s="501"/>
      <c r="F2930" s="503"/>
      <c r="G2930" s="503"/>
      <c r="H2930" s="503"/>
    </row>
    <row r="2931" spans="5:8">
      <c r="E2931" s="501"/>
      <c r="F2931" s="503"/>
      <c r="G2931" s="503"/>
      <c r="H2931" s="503"/>
    </row>
    <row r="2932" spans="5:8">
      <c r="E2932" s="501"/>
      <c r="F2932" s="503"/>
      <c r="G2932" s="503"/>
      <c r="H2932" s="503"/>
    </row>
    <row r="2933" spans="5:8">
      <c r="E2933" s="501"/>
      <c r="F2933" s="503"/>
      <c r="G2933" s="503"/>
      <c r="H2933" s="503"/>
    </row>
    <row r="2934" spans="5:8">
      <c r="E2934" s="501"/>
      <c r="F2934" s="503"/>
      <c r="G2934" s="503"/>
      <c r="H2934" s="503"/>
    </row>
    <row r="2935" spans="5:8">
      <c r="E2935" s="501"/>
      <c r="F2935" s="503"/>
      <c r="G2935" s="503"/>
      <c r="H2935" s="503"/>
    </row>
    <row r="2936" spans="5:8">
      <c r="E2936" s="501"/>
      <c r="F2936" s="503"/>
      <c r="G2936" s="503"/>
      <c r="H2936" s="503"/>
    </row>
    <row r="2937" spans="5:8">
      <c r="E2937" s="501"/>
      <c r="F2937" s="503"/>
      <c r="G2937" s="503"/>
      <c r="H2937" s="503"/>
    </row>
    <row r="2938" spans="5:8">
      <c r="E2938" s="501"/>
      <c r="F2938" s="503"/>
      <c r="G2938" s="503"/>
      <c r="H2938" s="503"/>
    </row>
    <row r="2939" spans="5:8">
      <c r="E2939" s="501"/>
      <c r="F2939" s="503"/>
      <c r="G2939" s="503"/>
      <c r="H2939" s="503"/>
    </row>
    <row r="2940" spans="5:8">
      <c r="E2940" s="501"/>
      <c r="F2940" s="503"/>
      <c r="G2940" s="503"/>
      <c r="H2940" s="503"/>
    </row>
    <row r="2941" spans="5:8">
      <c r="E2941" s="501"/>
      <c r="F2941" s="503"/>
      <c r="G2941" s="503"/>
      <c r="H2941" s="503"/>
    </row>
    <row r="2942" spans="5:8">
      <c r="E2942" s="501"/>
      <c r="F2942" s="503"/>
      <c r="G2942" s="503"/>
      <c r="H2942" s="503"/>
    </row>
    <row r="2943" spans="5:8">
      <c r="E2943" s="501"/>
      <c r="F2943" s="503"/>
      <c r="G2943" s="503"/>
      <c r="H2943" s="503"/>
    </row>
    <row r="2944" spans="5:8">
      <c r="E2944" s="501"/>
      <c r="F2944" s="503"/>
      <c r="G2944" s="503"/>
      <c r="H2944" s="503"/>
    </row>
    <row r="2945" spans="5:8">
      <c r="E2945" s="501"/>
      <c r="F2945" s="503"/>
      <c r="G2945" s="503"/>
      <c r="H2945" s="503"/>
    </row>
    <row r="2946" spans="5:8">
      <c r="E2946" s="501"/>
      <c r="F2946" s="503"/>
      <c r="G2946" s="503"/>
      <c r="H2946" s="503"/>
    </row>
    <row r="2947" spans="5:8">
      <c r="E2947" s="501"/>
      <c r="F2947" s="503"/>
      <c r="G2947" s="503"/>
      <c r="H2947" s="503"/>
    </row>
    <row r="2948" spans="5:8">
      <c r="E2948" s="501"/>
      <c r="F2948" s="503"/>
      <c r="G2948" s="503"/>
      <c r="H2948" s="503"/>
    </row>
    <row r="2949" spans="5:8">
      <c r="E2949" s="501"/>
      <c r="F2949" s="503"/>
      <c r="G2949" s="503"/>
      <c r="H2949" s="503"/>
    </row>
    <row r="2950" spans="5:8">
      <c r="E2950" s="501"/>
      <c r="F2950" s="503"/>
      <c r="G2950" s="503"/>
      <c r="H2950" s="503"/>
    </row>
    <row r="2951" spans="5:8">
      <c r="E2951" s="501"/>
      <c r="F2951" s="503"/>
      <c r="G2951" s="503"/>
      <c r="H2951" s="503"/>
    </row>
    <row r="2952" spans="5:8">
      <c r="E2952" s="501"/>
      <c r="F2952" s="503"/>
      <c r="G2952" s="503"/>
      <c r="H2952" s="503"/>
    </row>
    <row r="2953" spans="5:8">
      <c r="E2953" s="501"/>
      <c r="F2953" s="503"/>
      <c r="G2953" s="503"/>
      <c r="H2953" s="503"/>
    </row>
    <row r="2954" spans="5:8">
      <c r="E2954" s="501"/>
      <c r="F2954" s="503"/>
      <c r="G2954" s="503"/>
      <c r="H2954" s="503"/>
    </row>
    <row r="2955" spans="5:8">
      <c r="E2955" s="501"/>
      <c r="F2955" s="503"/>
      <c r="G2955" s="503"/>
      <c r="H2955" s="503"/>
    </row>
    <row r="2956" spans="5:8">
      <c r="E2956" s="501"/>
      <c r="F2956" s="503"/>
      <c r="G2956" s="503"/>
      <c r="H2956" s="503"/>
    </row>
    <row r="2957" spans="5:8">
      <c r="E2957" s="501"/>
      <c r="F2957" s="503"/>
      <c r="G2957" s="503"/>
      <c r="H2957" s="503"/>
    </row>
    <row r="2958" spans="5:8">
      <c r="E2958" s="501"/>
      <c r="F2958" s="503"/>
      <c r="G2958" s="503"/>
      <c r="H2958" s="503"/>
    </row>
    <row r="2959" spans="5:8">
      <c r="E2959" s="501"/>
      <c r="F2959" s="503"/>
      <c r="G2959" s="503"/>
      <c r="H2959" s="503"/>
    </row>
    <row r="2960" spans="5:8">
      <c r="E2960" s="501"/>
      <c r="F2960" s="503"/>
      <c r="G2960" s="503"/>
      <c r="H2960" s="503"/>
    </row>
    <row r="2961" spans="5:8">
      <c r="E2961" s="501"/>
      <c r="F2961" s="503"/>
      <c r="G2961" s="503"/>
      <c r="H2961" s="503"/>
    </row>
    <row r="2962" spans="5:8">
      <c r="E2962" s="501"/>
      <c r="F2962" s="503"/>
      <c r="G2962" s="503"/>
      <c r="H2962" s="503"/>
    </row>
    <row r="2963" spans="5:8">
      <c r="E2963" s="501"/>
      <c r="F2963" s="503"/>
      <c r="G2963" s="503"/>
      <c r="H2963" s="503"/>
    </row>
    <row r="2964" spans="5:8">
      <c r="E2964" s="501"/>
      <c r="F2964" s="503"/>
      <c r="G2964" s="503"/>
      <c r="H2964" s="503"/>
    </row>
    <row r="2965" spans="5:8">
      <c r="E2965" s="501"/>
      <c r="F2965" s="503"/>
      <c r="G2965" s="503"/>
      <c r="H2965" s="503"/>
    </row>
    <row r="2966" spans="5:8">
      <c r="E2966" s="501"/>
      <c r="F2966" s="503"/>
      <c r="G2966" s="503"/>
      <c r="H2966" s="503"/>
    </row>
    <row r="2967" spans="5:8">
      <c r="E2967" s="501"/>
      <c r="F2967" s="503"/>
      <c r="G2967" s="503"/>
      <c r="H2967" s="503"/>
    </row>
    <row r="2968" spans="5:8">
      <c r="E2968" s="501"/>
      <c r="F2968" s="503"/>
      <c r="G2968" s="503"/>
      <c r="H2968" s="503"/>
    </row>
    <row r="2969" spans="5:8">
      <c r="E2969" s="501"/>
      <c r="F2969" s="503"/>
      <c r="G2969" s="503"/>
      <c r="H2969" s="503"/>
    </row>
    <row r="2970" spans="5:8">
      <c r="E2970" s="501"/>
      <c r="F2970" s="503"/>
      <c r="G2970" s="503"/>
      <c r="H2970" s="503"/>
    </row>
    <row r="2971" spans="5:8">
      <c r="E2971" s="501"/>
      <c r="F2971" s="503"/>
      <c r="G2971" s="503"/>
      <c r="H2971" s="503"/>
    </row>
    <row r="2972" spans="5:8">
      <c r="E2972" s="501"/>
      <c r="F2972" s="503"/>
      <c r="G2972" s="503"/>
      <c r="H2972" s="503"/>
    </row>
    <row r="2973" spans="5:8">
      <c r="E2973" s="501"/>
      <c r="F2973" s="503"/>
      <c r="G2973" s="503"/>
      <c r="H2973" s="503"/>
    </row>
    <row r="2974" spans="5:8">
      <c r="E2974" s="501"/>
      <c r="F2974" s="503"/>
      <c r="G2974" s="503"/>
      <c r="H2974" s="503"/>
    </row>
    <row r="2975" spans="5:8">
      <c r="E2975" s="501"/>
      <c r="F2975" s="503"/>
      <c r="G2975" s="503"/>
      <c r="H2975" s="503"/>
    </row>
    <row r="2976" spans="5:8">
      <c r="E2976" s="501"/>
      <c r="F2976" s="503"/>
      <c r="G2976" s="503"/>
      <c r="H2976" s="503"/>
    </row>
    <row r="2977" spans="5:8">
      <c r="E2977" s="501"/>
      <c r="F2977" s="503"/>
      <c r="G2977" s="503"/>
      <c r="H2977" s="503"/>
    </row>
    <row r="2978" spans="5:8">
      <c r="E2978" s="501"/>
      <c r="F2978" s="503"/>
      <c r="G2978" s="503"/>
      <c r="H2978" s="503"/>
    </row>
    <row r="2979" spans="5:8">
      <c r="E2979" s="501"/>
      <c r="F2979" s="503"/>
      <c r="G2979" s="503"/>
      <c r="H2979" s="503"/>
    </row>
    <row r="2980" spans="5:8">
      <c r="E2980" s="501"/>
      <c r="F2980" s="503"/>
      <c r="G2980" s="503"/>
      <c r="H2980" s="503"/>
    </row>
    <row r="2981" spans="5:8">
      <c r="E2981" s="501"/>
      <c r="F2981" s="503"/>
      <c r="G2981" s="503"/>
      <c r="H2981" s="503"/>
    </row>
    <row r="2982" spans="5:8">
      <c r="E2982" s="501"/>
      <c r="F2982" s="503"/>
      <c r="G2982" s="503"/>
      <c r="H2982" s="503"/>
    </row>
    <row r="2983" spans="5:8">
      <c r="E2983" s="501"/>
      <c r="F2983" s="503"/>
      <c r="G2983" s="503"/>
      <c r="H2983" s="503"/>
    </row>
    <row r="2984" spans="5:8">
      <c r="E2984" s="501"/>
      <c r="F2984" s="503"/>
      <c r="G2984" s="503"/>
      <c r="H2984" s="503"/>
    </row>
    <row r="2985" spans="5:8">
      <c r="E2985" s="501"/>
      <c r="F2985" s="503"/>
      <c r="G2985" s="503"/>
      <c r="H2985" s="503"/>
    </row>
    <row r="2986" spans="5:8">
      <c r="E2986" s="501"/>
      <c r="F2986" s="503"/>
      <c r="G2986" s="503"/>
      <c r="H2986" s="503"/>
    </row>
    <row r="2987" spans="5:8">
      <c r="E2987" s="501"/>
      <c r="F2987" s="503"/>
      <c r="G2987" s="503"/>
      <c r="H2987" s="503"/>
    </row>
    <row r="2988" spans="5:8">
      <c r="E2988" s="501"/>
      <c r="F2988" s="503"/>
      <c r="G2988" s="503"/>
      <c r="H2988" s="503"/>
    </row>
    <row r="2989" spans="5:8">
      <c r="E2989" s="501"/>
      <c r="F2989" s="503"/>
      <c r="G2989" s="503"/>
      <c r="H2989" s="503"/>
    </row>
    <row r="2990" spans="5:8">
      <c r="E2990" s="501"/>
      <c r="F2990" s="503"/>
      <c r="G2990" s="503"/>
      <c r="H2990" s="503"/>
    </row>
    <row r="2991" spans="5:8">
      <c r="E2991" s="501"/>
      <c r="F2991" s="503"/>
      <c r="G2991" s="503"/>
      <c r="H2991" s="503"/>
    </row>
    <row r="2992" spans="5:8">
      <c r="E2992" s="501"/>
      <c r="F2992" s="503"/>
      <c r="G2992" s="503"/>
      <c r="H2992" s="503"/>
    </row>
    <row r="2993" spans="5:8">
      <c r="E2993" s="501"/>
      <c r="F2993" s="503"/>
      <c r="G2993" s="503"/>
      <c r="H2993" s="503"/>
    </row>
    <row r="2994" spans="5:8">
      <c r="E2994" s="501"/>
      <c r="F2994" s="503"/>
      <c r="G2994" s="503"/>
      <c r="H2994" s="503"/>
    </row>
    <row r="2995" spans="5:8">
      <c r="E2995" s="501"/>
      <c r="F2995" s="503"/>
      <c r="G2995" s="503"/>
      <c r="H2995" s="503"/>
    </row>
    <row r="2996" spans="5:8">
      <c r="E2996" s="501"/>
      <c r="F2996" s="503"/>
      <c r="G2996" s="503"/>
      <c r="H2996" s="503"/>
    </row>
    <row r="2997" spans="5:8">
      <c r="E2997" s="501"/>
      <c r="F2997" s="503"/>
      <c r="G2997" s="503"/>
      <c r="H2997" s="503"/>
    </row>
    <row r="2998" spans="5:8">
      <c r="E2998" s="501"/>
      <c r="F2998" s="503"/>
      <c r="G2998" s="503"/>
      <c r="H2998" s="503"/>
    </row>
    <row r="2999" spans="5:8">
      <c r="E2999" s="501"/>
      <c r="F2999" s="503"/>
      <c r="G2999" s="503"/>
      <c r="H2999" s="503"/>
    </row>
    <row r="3000" spans="5:8">
      <c r="E3000" s="501"/>
      <c r="F3000" s="503"/>
      <c r="G3000" s="503"/>
      <c r="H3000" s="503"/>
    </row>
    <row r="3001" spans="5:8">
      <c r="E3001" s="501"/>
      <c r="F3001" s="503"/>
      <c r="G3001" s="503"/>
      <c r="H3001" s="503"/>
    </row>
    <row r="3002" spans="5:8">
      <c r="E3002" s="501"/>
      <c r="F3002" s="503"/>
      <c r="G3002" s="503"/>
      <c r="H3002" s="503"/>
    </row>
    <row r="3003" spans="5:8">
      <c r="E3003" s="501"/>
      <c r="F3003" s="503"/>
      <c r="G3003" s="503"/>
      <c r="H3003" s="503"/>
    </row>
    <row r="3004" spans="5:8">
      <c r="E3004" s="501"/>
      <c r="F3004" s="503"/>
      <c r="G3004" s="503"/>
      <c r="H3004" s="503"/>
    </row>
    <row r="3005" spans="5:8">
      <c r="E3005" s="501"/>
      <c r="F3005" s="503"/>
      <c r="G3005" s="503"/>
      <c r="H3005" s="503"/>
    </row>
    <row r="3006" spans="5:8">
      <c r="E3006" s="501"/>
      <c r="F3006" s="503"/>
      <c r="G3006" s="503"/>
      <c r="H3006" s="503"/>
    </row>
    <row r="3007" spans="5:8">
      <c r="E3007" s="501"/>
      <c r="F3007" s="503"/>
      <c r="G3007" s="503"/>
      <c r="H3007" s="503"/>
    </row>
    <row r="3008" spans="5:8">
      <c r="E3008" s="501"/>
      <c r="F3008" s="503"/>
      <c r="G3008" s="503"/>
      <c r="H3008" s="503"/>
    </row>
    <row r="3009" spans="5:8">
      <c r="E3009" s="501"/>
      <c r="F3009" s="503"/>
      <c r="G3009" s="503"/>
      <c r="H3009" s="503"/>
    </row>
    <row r="3010" spans="5:8">
      <c r="E3010" s="501"/>
      <c r="F3010" s="503"/>
      <c r="G3010" s="503"/>
      <c r="H3010" s="503"/>
    </row>
    <row r="3011" spans="5:8">
      <c r="E3011" s="501"/>
      <c r="F3011" s="503"/>
      <c r="G3011" s="503"/>
      <c r="H3011" s="503"/>
    </row>
    <row r="3012" spans="5:8">
      <c r="E3012" s="501"/>
      <c r="F3012" s="503"/>
      <c r="G3012" s="503"/>
      <c r="H3012" s="503"/>
    </row>
    <row r="3013" spans="5:8">
      <c r="E3013" s="501"/>
      <c r="F3013" s="503"/>
      <c r="G3013" s="503"/>
      <c r="H3013" s="503"/>
    </row>
    <row r="3014" spans="5:8">
      <c r="E3014" s="501"/>
      <c r="F3014" s="503"/>
      <c r="G3014" s="503"/>
      <c r="H3014" s="503"/>
    </row>
    <row r="3015" spans="5:8">
      <c r="E3015" s="501"/>
      <c r="F3015" s="503"/>
      <c r="G3015" s="503"/>
      <c r="H3015" s="503"/>
    </row>
    <row r="3016" spans="5:8">
      <c r="E3016" s="501"/>
      <c r="F3016" s="503"/>
      <c r="G3016" s="503"/>
      <c r="H3016" s="503"/>
    </row>
    <row r="3017" spans="5:8">
      <c r="E3017" s="501"/>
      <c r="F3017" s="503"/>
      <c r="G3017" s="503"/>
      <c r="H3017" s="503"/>
    </row>
    <row r="3018" spans="5:8">
      <c r="E3018" s="501"/>
      <c r="F3018" s="503"/>
      <c r="G3018" s="503"/>
      <c r="H3018" s="503"/>
    </row>
    <row r="3019" spans="5:8">
      <c r="E3019" s="501"/>
      <c r="F3019" s="503"/>
      <c r="G3019" s="503"/>
      <c r="H3019" s="503"/>
    </row>
    <row r="3020" spans="5:8">
      <c r="E3020" s="501"/>
      <c r="F3020" s="503"/>
      <c r="G3020" s="503"/>
      <c r="H3020" s="503"/>
    </row>
    <row r="3021" spans="5:8">
      <c r="E3021" s="501"/>
      <c r="F3021" s="503"/>
      <c r="G3021" s="503"/>
      <c r="H3021" s="503"/>
    </row>
    <row r="3022" spans="5:8">
      <c r="E3022" s="501"/>
      <c r="F3022" s="503"/>
      <c r="G3022" s="503"/>
      <c r="H3022" s="503"/>
    </row>
    <row r="3023" spans="5:8">
      <c r="E3023" s="501"/>
      <c r="F3023" s="503"/>
      <c r="G3023" s="503"/>
      <c r="H3023" s="503"/>
    </row>
    <row r="3024" spans="5:8">
      <c r="E3024" s="501"/>
      <c r="F3024" s="503"/>
      <c r="G3024" s="503"/>
      <c r="H3024" s="503"/>
    </row>
    <row r="3025" spans="5:8">
      <c r="E3025" s="501"/>
      <c r="F3025" s="503"/>
      <c r="G3025" s="503"/>
      <c r="H3025" s="503"/>
    </row>
    <row r="3026" spans="5:8">
      <c r="E3026" s="501"/>
      <c r="F3026" s="503"/>
      <c r="G3026" s="503"/>
      <c r="H3026" s="503"/>
    </row>
    <row r="3027" spans="5:8">
      <c r="E3027" s="501"/>
      <c r="F3027" s="503"/>
      <c r="G3027" s="503"/>
      <c r="H3027" s="503"/>
    </row>
    <row r="3028" spans="5:8">
      <c r="E3028" s="501"/>
      <c r="F3028" s="503"/>
      <c r="G3028" s="503"/>
      <c r="H3028" s="503"/>
    </row>
    <row r="3029" spans="5:8">
      <c r="E3029" s="501"/>
      <c r="F3029" s="503"/>
      <c r="G3029" s="503"/>
      <c r="H3029" s="503"/>
    </row>
    <row r="3030" spans="5:8">
      <c r="E3030" s="501"/>
      <c r="F3030" s="503"/>
      <c r="G3030" s="503"/>
      <c r="H3030" s="503"/>
    </row>
    <row r="3031" spans="5:8">
      <c r="E3031" s="501"/>
      <c r="F3031" s="503"/>
      <c r="G3031" s="503"/>
      <c r="H3031" s="503"/>
    </row>
    <row r="3032" spans="5:8">
      <c r="E3032" s="501"/>
      <c r="F3032" s="503"/>
      <c r="G3032" s="503"/>
      <c r="H3032" s="503"/>
    </row>
    <row r="3033" spans="5:8">
      <c r="E3033" s="501"/>
      <c r="F3033" s="503"/>
      <c r="G3033" s="503"/>
      <c r="H3033" s="503"/>
    </row>
    <row r="3034" spans="5:8">
      <c r="E3034" s="501"/>
      <c r="F3034" s="503"/>
      <c r="G3034" s="503"/>
      <c r="H3034" s="503"/>
    </row>
    <row r="3035" spans="5:8">
      <c r="E3035" s="501"/>
      <c r="F3035" s="503"/>
      <c r="G3035" s="503"/>
      <c r="H3035" s="503"/>
    </row>
    <row r="3036" spans="5:8">
      <c r="E3036" s="501"/>
      <c r="F3036" s="503"/>
      <c r="G3036" s="503"/>
      <c r="H3036" s="503"/>
    </row>
    <row r="3037" spans="5:8">
      <c r="E3037" s="501"/>
      <c r="F3037" s="503"/>
      <c r="G3037" s="503"/>
      <c r="H3037" s="503"/>
    </row>
    <row r="3038" spans="5:8">
      <c r="E3038" s="501"/>
      <c r="F3038" s="503"/>
      <c r="G3038" s="503"/>
      <c r="H3038" s="503"/>
    </row>
    <row r="3039" spans="5:8">
      <c r="E3039" s="501"/>
      <c r="F3039" s="503"/>
      <c r="G3039" s="503"/>
      <c r="H3039" s="503"/>
    </row>
    <row r="3040" spans="5:8">
      <c r="E3040" s="501"/>
      <c r="F3040" s="503"/>
      <c r="G3040" s="503"/>
      <c r="H3040" s="503"/>
    </row>
    <row r="3041" spans="5:8">
      <c r="E3041" s="501"/>
      <c r="F3041" s="503"/>
      <c r="G3041" s="503"/>
      <c r="H3041" s="503"/>
    </row>
    <row r="3042" spans="5:8">
      <c r="E3042" s="501"/>
      <c r="F3042" s="503"/>
      <c r="G3042" s="503"/>
      <c r="H3042" s="503"/>
    </row>
    <row r="3043" spans="5:8">
      <c r="E3043" s="501"/>
      <c r="F3043" s="503"/>
      <c r="G3043" s="503"/>
      <c r="H3043" s="503"/>
    </row>
    <row r="3044" spans="5:8">
      <c r="E3044" s="501"/>
      <c r="F3044" s="503"/>
      <c r="G3044" s="503"/>
      <c r="H3044" s="503"/>
    </row>
    <row r="3045" spans="5:8">
      <c r="E3045" s="501"/>
      <c r="F3045" s="503"/>
      <c r="G3045" s="503"/>
      <c r="H3045" s="503"/>
    </row>
    <row r="3046" spans="5:8">
      <c r="E3046" s="501"/>
      <c r="F3046" s="503"/>
      <c r="G3046" s="503"/>
      <c r="H3046" s="503"/>
    </row>
    <row r="3047" spans="5:8">
      <c r="E3047" s="501"/>
      <c r="F3047" s="503"/>
      <c r="G3047" s="503"/>
      <c r="H3047" s="503"/>
    </row>
    <row r="3048" spans="5:8">
      <c r="E3048" s="501"/>
      <c r="F3048" s="503"/>
      <c r="G3048" s="503"/>
      <c r="H3048" s="503"/>
    </row>
    <row r="3049" spans="5:8">
      <c r="E3049" s="501"/>
      <c r="F3049" s="503"/>
      <c r="G3049" s="503"/>
      <c r="H3049" s="503"/>
    </row>
    <row r="3050" spans="5:8">
      <c r="E3050" s="501"/>
      <c r="F3050" s="503"/>
      <c r="G3050" s="503"/>
      <c r="H3050" s="503"/>
    </row>
    <row r="3051" spans="5:8">
      <c r="E3051" s="501"/>
      <c r="F3051" s="503"/>
      <c r="G3051" s="503"/>
      <c r="H3051" s="503"/>
    </row>
    <row r="3052" spans="5:8">
      <c r="E3052" s="501"/>
      <c r="F3052" s="503"/>
      <c r="G3052" s="503"/>
      <c r="H3052" s="503"/>
    </row>
    <row r="3053" spans="5:8">
      <c r="E3053" s="501"/>
      <c r="F3053" s="503"/>
      <c r="G3053" s="503"/>
      <c r="H3053" s="503"/>
    </row>
    <row r="3054" spans="5:8">
      <c r="E3054" s="501"/>
      <c r="F3054" s="503"/>
      <c r="G3054" s="503"/>
      <c r="H3054" s="503"/>
    </row>
    <row r="3055" spans="5:8">
      <c r="E3055" s="501"/>
      <c r="F3055" s="503"/>
      <c r="G3055" s="503"/>
      <c r="H3055" s="503"/>
    </row>
    <row r="3056" spans="5:8">
      <c r="E3056" s="501"/>
      <c r="F3056" s="503"/>
      <c r="G3056" s="503"/>
      <c r="H3056" s="503"/>
    </row>
    <row r="3057" spans="5:8">
      <c r="E3057" s="501"/>
      <c r="F3057" s="503"/>
      <c r="G3057" s="503"/>
      <c r="H3057" s="503"/>
    </row>
    <row r="3058" spans="5:8">
      <c r="E3058" s="501"/>
      <c r="F3058" s="503"/>
      <c r="G3058" s="503"/>
      <c r="H3058" s="503"/>
    </row>
    <row r="3059" spans="5:8">
      <c r="E3059" s="501"/>
      <c r="F3059" s="503"/>
      <c r="G3059" s="503"/>
      <c r="H3059" s="503"/>
    </row>
    <row r="3060" spans="5:8">
      <c r="E3060" s="501"/>
      <c r="F3060" s="503"/>
      <c r="G3060" s="503"/>
      <c r="H3060" s="503"/>
    </row>
    <row r="3061" spans="5:8">
      <c r="E3061" s="501"/>
      <c r="F3061" s="503"/>
      <c r="G3061" s="503"/>
      <c r="H3061" s="503"/>
    </row>
    <row r="3062" spans="5:8">
      <c r="E3062" s="501"/>
      <c r="F3062" s="503"/>
      <c r="G3062" s="503"/>
      <c r="H3062" s="503"/>
    </row>
    <row r="3063" spans="5:8">
      <c r="E3063" s="501"/>
      <c r="F3063" s="503"/>
      <c r="G3063" s="503"/>
      <c r="H3063" s="503"/>
    </row>
    <row r="3064" spans="5:8">
      <c r="E3064" s="501"/>
      <c r="F3064" s="503"/>
      <c r="G3064" s="503"/>
      <c r="H3064" s="503"/>
    </row>
    <row r="3065" spans="5:8">
      <c r="E3065" s="501"/>
      <c r="F3065" s="503"/>
      <c r="G3065" s="503"/>
      <c r="H3065" s="503"/>
    </row>
    <row r="3066" spans="5:8">
      <c r="E3066" s="501"/>
      <c r="F3066" s="503"/>
      <c r="G3066" s="503"/>
      <c r="H3066" s="503"/>
    </row>
    <row r="3067" spans="5:8">
      <c r="E3067" s="501"/>
      <c r="F3067" s="503"/>
      <c r="G3067" s="503"/>
      <c r="H3067" s="503"/>
    </row>
    <row r="3068" spans="5:8">
      <c r="E3068" s="501"/>
      <c r="F3068" s="503"/>
      <c r="G3068" s="503"/>
      <c r="H3068" s="503"/>
    </row>
    <row r="3069" spans="5:8">
      <c r="E3069" s="501"/>
      <c r="F3069" s="503"/>
      <c r="G3069" s="503"/>
      <c r="H3069" s="503"/>
    </row>
    <row r="3070" spans="5:8">
      <c r="E3070" s="501"/>
      <c r="F3070" s="503"/>
      <c r="G3070" s="503"/>
      <c r="H3070" s="503"/>
    </row>
    <row r="3071" spans="5:8">
      <c r="E3071" s="501"/>
      <c r="F3071" s="503"/>
      <c r="G3071" s="503"/>
      <c r="H3071" s="503"/>
    </row>
    <row r="3072" spans="5:8">
      <c r="E3072" s="501"/>
      <c r="F3072" s="503"/>
      <c r="G3072" s="503"/>
      <c r="H3072" s="503"/>
    </row>
    <row r="3073" spans="5:8">
      <c r="E3073" s="501"/>
      <c r="F3073" s="503"/>
      <c r="G3073" s="503"/>
      <c r="H3073" s="503"/>
    </row>
    <row r="3074" spans="5:8">
      <c r="E3074" s="501"/>
      <c r="F3074" s="503"/>
      <c r="G3074" s="503"/>
      <c r="H3074" s="503"/>
    </row>
    <row r="3075" spans="5:8">
      <c r="E3075" s="501"/>
      <c r="F3075" s="503"/>
      <c r="G3075" s="503"/>
      <c r="H3075" s="503"/>
    </row>
    <row r="3076" spans="5:8">
      <c r="E3076" s="501"/>
      <c r="F3076" s="503"/>
      <c r="G3076" s="503"/>
      <c r="H3076" s="503"/>
    </row>
    <row r="3077" spans="5:8">
      <c r="E3077" s="501"/>
      <c r="F3077" s="503"/>
      <c r="G3077" s="503"/>
      <c r="H3077" s="503"/>
    </row>
    <row r="3078" spans="5:8">
      <c r="E3078" s="501"/>
      <c r="F3078" s="503"/>
      <c r="G3078" s="503"/>
      <c r="H3078" s="503"/>
    </row>
    <row r="3079" spans="5:8">
      <c r="E3079" s="501"/>
      <c r="F3079" s="503"/>
      <c r="G3079" s="503"/>
      <c r="H3079" s="503"/>
    </row>
    <row r="3080" spans="5:8">
      <c r="E3080" s="501"/>
      <c r="F3080" s="503"/>
      <c r="G3080" s="503"/>
      <c r="H3080" s="503"/>
    </row>
    <row r="3081" spans="5:8">
      <c r="E3081" s="501"/>
      <c r="F3081" s="503"/>
      <c r="G3081" s="503"/>
      <c r="H3081" s="503"/>
    </row>
    <row r="3082" spans="5:8">
      <c r="E3082" s="501"/>
      <c r="F3082" s="503"/>
      <c r="G3082" s="503"/>
      <c r="H3082" s="503"/>
    </row>
    <row r="3083" spans="5:8">
      <c r="E3083" s="501"/>
      <c r="F3083" s="503"/>
      <c r="G3083" s="503"/>
      <c r="H3083" s="503"/>
    </row>
    <row r="3084" spans="5:8">
      <c r="E3084" s="501"/>
      <c r="F3084" s="503"/>
      <c r="G3084" s="503"/>
      <c r="H3084" s="503"/>
    </row>
    <row r="3085" spans="5:8">
      <c r="E3085" s="501"/>
      <c r="F3085" s="503"/>
      <c r="G3085" s="503"/>
      <c r="H3085" s="503"/>
    </row>
    <row r="3086" spans="5:8">
      <c r="E3086" s="501"/>
      <c r="F3086" s="503"/>
      <c r="G3086" s="503"/>
      <c r="H3086" s="503"/>
    </row>
    <row r="3087" spans="5:8">
      <c r="E3087" s="501"/>
      <c r="F3087" s="503"/>
      <c r="G3087" s="503"/>
      <c r="H3087" s="503"/>
    </row>
    <row r="3088" spans="5:8">
      <c r="E3088" s="501"/>
      <c r="F3088" s="503"/>
      <c r="G3088" s="503"/>
      <c r="H3088" s="503"/>
    </row>
    <row r="3089" spans="5:8">
      <c r="E3089" s="501"/>
      <c r="F3089" s="503"/>
      <c r="G3089" s="503"/>
      <c r="H3089" s="503"/>
    </row>
    <row r="3090" spans="5:8">
      <c r="E3090" s="501"/>
      <c r="F3090" s="503"/>
      <c r="G3090" s="503"/>
      <c r="H3090" s="503"/>
    </row>
    <row r="3091" spans="5:8">
      <c r="E3091" s="501"/>
      <c r="F3091" s="503"/>
      <c r="G3091" s="503"/>
      <c r="H3091" s="503"/>
    </row>
    <row r="3092" spans="5:8">
      <c r="E3092" s="501"/>
      <c r="F3092" s="503"/>
      <c r="G3092" s="503"/>
      <c r="H3092" s="503"/>
    </row>
    <row r="3093" spans="5:8">
      <c r="E3093" s="501"/>
      <c r="F3093" s="503"/>
      <c r="G3093" s="503"/>
      <c r="H3093" s="503"/>
    </row>
    <row r="3094" spans="5:8">
      <c r="E3094" s="501"/>
      <c r="F3094" s="503"/>
      <c r="G3094" s="503"/>
      <c r="H3094" s="503"/>
    </row>
    <row r="3095" spans="5:8">
      <c r="E3095" s="501"/>
      <c r="F3095" s="503"/>
      <c r="G3095" s="503"/>
      <c r="H3095" s="503"/>
    </row>
    <row r="3096" spans="5:8">
      <c r="E3096" s="501"/>
      <c r="F3096" s="503"/>
      <c r="G3096" s="503"/>
      <c r="H3096" s="503"/>
    </row>
    <row r="3097" spans="5:8">
      <c r="E3097" s="501"/>
      <c r="F3097" s="503"/>
      <c r="G3097" s="503"/>
      <c r="H3097" s="503"/>
    </row>
    <row r="3098" spans="5:8">
      <c r="E3098" s="501"/>
      <c r="F3098" s="503"/>
      <c r="G3098" s="503"/>
      <c r="H3098" s="503"/>
    </row>
    <row r="3099" spans="5:8">
      <c r="E3099" s="501"/>
      <c r="F3099" s="503"/>
      <c r="G3099" s="503"/>
      <c r="H3099" s="503"/>
    </row>
    <row r="3100" spans="5:8">
      <c r="E3100" s="501"/>
      <c r="F3100" s="503"/>
      <c r="G3100" s="503"/>
      <c r="H3100" s="503"/>
    </row>
    <row r="3101" spans="5:8">
      <c r="E3101" s="501"/>
      <c r="F3101" s="503"/>
      <c r="G3101" s="503"/>
      <c r="H3101" s="503"/>
    </row>
    <row r="3102" spans="5:8">
      <c r="E3102" s="501"/>
      <c r="F3102" s="503"/>
      <c r="G3102" s="503"/>
      <c r="H3102" s="503"/>
    </row>
    <row r="3103" spans="5:8">
      <c r="E3103" s="501"/>
      <c r="F3103" s="503"/>
      <c r="G3103" s="503"/>
      <c r="H3103" s="503"/>
    </row>
    <row r="3104" spans="5:8">
      <c r="E3104" s="501"/>
      <c r="F3104" s="503"/>
      <c r="G3104" s="503"/>
      <c r="H3104" s="503"/>
    </row>
    <row r="3105" spans="5:8">
      <c r="E3105" s="501"/>
      <c r="F3105" s="503"/>
      <c r="G3105" s="503"/>
      <c r="H3105" s="503"/>
    </row>
    <row r="3106" spans="5:8">
      <c r="E3106" s="501"/>
      <c r="F3106" s="503"/>
      <c r="G3106" s="503"/>
      <c r="H3106" s="503"/>
    </row>
    <row r="3107" spans="5:8">
      <c r="E3107" s="501"/>
      <c r="F3107" s="503"/>
      <c r="G3107" s="503"/>
      <c r="H3107" s="503"/>
    </row>
    <row r="3108" spans="5:8">
      <c r="E3108" s="501"/>
      <c r="F3108" s="503"/>
      <c r="G3108" s="503"/>
      <c r="H3108" s="503"/>
    </row>
    <row r="3109" spans="5:8">
      <c r="E3109" s="501"/>
      <c r="F3109" s="503"/>
      <c r="G3109" s="503"/>
      <c r="H3109" s="503"/>
    </row>
    <row r="3110" spans="5:8">
      <c r="E3110" s="501"/>
      <c r="F3110" s="503"/>
      <c r="G3110" s="503"/>
      <c r="H3110" s="503"/>
    </row>
    <row r="3111" spans="5:8">
      <c r="E3111" s="501"/>
      <c r="F3111" s="503"/>
      <c r="G3111" s="503"/>
      <c r="H3111" s="503"/>
    </row>
    <row r="3112" spans="5:8">
      <c r="E3112" s="501"/>
      <c r="F3112" s="503"/>
      <c r="G3112" s="503"/>
      <c r="H3112" s="503"/>
    </row>
    <row r="3113" spans="5:8">
      <c r="E3113" s="501"/>
      <c r="F3113" s="503"/>
      <c r="G3113" s="503"/>
      <c r="H3113" s="503"/>
    </row>
    <row r="3114" spans="5:8">
      <c r="E3114" s="501"/>
      <c r="F3114" s="503"/>
      <c r="G3114" s="503"/>
      <c r="H3114" s="503"/>
    </row>
    <row r="3115" spans="5:8">
      <c r="E3115" s="501"/>
      <c r="F3115" s="503"/>
      <c r="G3115" s="503"/>
      <c r="H3115" s="503"/>
    </row>
    <row r="3116" spans="5:8">
      <c r="E3116" s="501"/>
      <c r="F3116" s="503"/>
      <c r="G3116" s="503"/>
      <c r="H3116" s="503"/>
    </row>
    <row r="3117" spans="5:8">
      <c r="E3117" s="501"/>
      <c r="F3117" s="503"/>
      <c r="G3117" s="503"/>
      <c r="H3117" s="503"/>
    </row>
    <row r="3118" spans="5:8">
      <c r="E3118" s="501"/>
      <c r="F3118" s="503"/>
      <c r="G3118" s="503"/>
      <c r="H3118" s="503"/>
    </row>
    <row r="3119" spans="5:8">
      <c r="E3119" s="501"/>
      <c r="F3119" s="503"/>
      <c r="G3119" s="503"/>
      <c r="H3119" s="503"/>
    </row>
    <row r="3120" spans="5:8">
      <c r="E3120" s="501"/>
      <c r="F3120" s="503"/>
      <c r="G3120" s="503"/>
      <c r="H3120" s="503"/>
    </row>
    <row r="3121" spans="5:8">
      <c r="E3121" s="501"/>
      <c r="F3121" s="503"/>
      <c r="G3121" s="503"/>
      <c r="H3121" s="503"/>
    </row>
    <row r="3122" spans="5:8">
      <c r="E3122" s="501"/>
      <c r="F3122" s="503"/>
      <c r="G3122" s="503"/>
      <c r="H3122" s="503"/>
    </row>
    <row r="3123" spans="5:8">
      <c r="E3123" s="501"/>
      <c r="F3123" s="503"/>
      <c r="G3123" s="503"/>
      <c r="H3123" s="503"/>
    </row>
    <row r="3124" spans="5:8">
      <c r="E3124" s="501"/>
      <c r="F3124" s="503"/>
      <c r="G3124" s="503"/>
      <c r="H3124" s="503"/>
    </row>
    <row r="3125" spans="5:8">
      <c r="E3125" s="501"/>
      <c r="F3125" s="503"/>
      <c r="G3125" s="503"/>
      <c r="H3125" s="503"/>
    </row>
    <row r="3126" spans="5:8">
      <c r="E3126" s="501"/>
      <c r="F3126" s="503"/>
      <c r="G3126" s="503"/>
      <c r="H3126" s="503"/>
    </row>
    <row r="3127" spans="5:8">
      <c r="E3127" s="501"/>
      <c r="F3127" s="503"/>
      <c r="G3127" s="503"/>
      <c r="H3127" s="503"/>
    </row>
    <row r="3128" spans="5:8">
      <c r="E3128" s="501"/>
      <c r="F3128" s="503"/>
      <c r="G3128" s="503"/>
      <c r="H3128" s="503"/>
    </row>
    <row r="3129" spans="5:8">
      <c r="E3129" s="501"/>
      <c r="F3129" s="503"/>
      <c r="G3129" s="503"/>
      <c r="H3129" s="503"/>
    </row>
    <row r="3130" spans="5:8">
      <c r="E3130" s="501"/>
      <c r="F3130" s="503"/>
      <c r="G3130" s="503"/>
      <c r="H3130" s="503"/>
    </row>
    <row r="3131" spans="5:8">
      <c r="E3131" s="501"/>
      <c r="F3131" s="503"/>
      <c r="G3131" s="503"/>
      <c r="H3131" s="503"/>
    </row>
    <row r="3132" spans="5:8">
      <c r="E3132" s="501"/>
      <c r="F3132" s="503"/>
      <c r="G3132" s="503"/>
      <c r="H3132" s="503"/>
    </row>
    <row r="3133" spans="5:8">
      <c r="E3133" s="501"/>
      <c r="F3133" s="503"/>
      <c r="G3133" s="503"/>
      <c r="H3133" s="503"/>
    </row>
    <row r="3134" spans="5:8">
      <c r="E3134" s="501"/>
      <c r="F3134" s="503"/>
      <c r="G3134" s="503"/>
      <c r="H3134" s="503"/>
    </row>
    <row r="3135" spans="5:8">
      <c r="E3135" s="501"/>
      <c r="F3135" s="503"/>
      <c r="G3135" s="503"/>
      <c r="H3135" s="503"/>
    </row>
    <row r="3136" spans="5:8">
      <c r="E3136" s="501"/>
      <c r="F3136" s="503"/>
      <c r="G3136" s="503"/>
      <c r="H3136" s="503"/>
    </row>
    <row r="3137" spans="5:8">
      <c r="E3137" s="501"/>
      <c r="F3137" s="503"/>
      <c r="G3137" s="503"/>
      <c r="H3137" s="503"/>
    </row>
    <row r="3138" spans="5:8">
      <c r="E3138" s="501"/>
      <c r="F3138" s="503"/>
      <c r="G3138" s="503"/>
      <c r="H3138" s="503"/>
    </row>
    <row r="3139" spans="5:8">
      <c r="E3139" s="501"/>
      <c r="F3139" s="503"/>
      <c r="G3139" s="503"/>
      <c r="H3139" s="503"/>
    </row>
    <row r="3140" spans="5:8">
      <c r="E3140" s="501"/>
      <c r="F3140" s="503"/>
      <c r="G3140" s="503"/>
      <c r="H3140" s="503"/>
    </row>
    <row r="3141" spans="5:8">
      <c r="E3141" s="501"/>
      <c r="F3141" s="503"/>
      <c r="G3141" s="503"/>
      <c r="H3141" s="503"/>
    </row>
    <row r="3142" spans="5:8">
      <c r="E3142" s="501"/>
      <c r="F3142" s="503"/>
      <c r="G3142" s="503"/>
      <c r="H3142" s="503"/>
    </row>
    <row r="3143" spans="5:8">
      <c r="E3143" s="501"/>
      <c r="F3143" s="503"/>
      <c r="G3143" s="503"/>
      <c r="H3143" s="503"/>
    </row>
    <row r="3144" spans="5:8">
      <c r="E3144" s="501"/>
      <c r="F3144" s="503"/>
      <c r="G3144" s="503"/>
      <c r="H3144" s="503"/>
    </row>
    <row r="3145" spans="5:8">
      <c r="E3145" s="501"/>
      <c r="F3145" s="503"/>
      <c r="G3145" s="503"/>
      <c r="H3145" s="503"/>
    </row>
    <row r="3146" spans="5:8">
      <c r="E3146" s="501"/>
      <c r="F3146" s="503"/>
      <c r="G3146" s="503"/>
      <c r="H3146" s="503"/>
    </row>
    <row r="3147" spans="5:8">
      <c r="E3147" s="501"/>
      <c r="F3147" s="503"/>
      <c r="G3147" s="503"/>
      <c r="H3147" s="503"/>
    </row>
    <row r="3148" spans="5:8">
      <c r="E3148" s="501"/>
      <c r="F3148" s="503"/>
      <c r="G3148" s="503"/>
      <c r="H3148" s="503"/>
    </row>
    <row r="3149" spans="5:8">
      <c r="E3149" s="501"/>
      <c r="F3149" s="503"/>
      <c r="G3149" s="503"/>
      <c r="H3149" s="503"/>
    </row>
    <row r="3150" spans="5:8">
      <c r="E3150" s="501"/>
      <c r="F3150" s="503"/>
      <c r="G3150" s="503"/>
      <c r="H3150" s="503"/>
    </row>
    <row r="3151" spans="5:8">
      <c r="E3151" s="501"/>
      <c r="F3151" s="503"/>
      <c r="G3151" s="503"/>
      <c r="H3151" s="503"/>
    </row>
    <row r="3152" spans="5:8">
      <c r="E3152" s="501"/>
      <c r="F3152" s="503"/>
      <c r="G3152" s="503"/>
      <c r="H3152" s="503"/>
    </row>
    <row r="3153" spans="5:8">
      <c r="E3153" s="501"/>
      <c r="F3153" s="503"/>
      <c r="G3153" s="503"/>
      <c r="H3153" s="503"/>
    </row>
    <row r="3154" spans="5:8">
      <c r="E3154" s="501"/>
      <c r="F3154" s="503"/>
      <c r="G3154" s="503"/>
      <c r="H3154" s="503"/>
    </row>
    <row r="3155" spans="5:8">
      <c r="E3155" s="501"/>
      <c r="F3155" s="503"/>
      <c r="G3155" s="503"/>
      <c r="H3155" s="503"/>
    </row>
    <row r="3156" spans="5:8">
      <c r="E3156" s="501"/>
      <c r="F3156" s="503"/>
      <c r="G3156" s="503"/>
      <c r="H3156" s="503"/>
    </row>
    <row r="3157" spans="5:8">
      <c r="E3157" s="501"/>
      <c r="F3157" s="503"/>
      <c r="G3157" s="503"/>
      <c r="H3157" s="503"/>
    </row>
    <row r="3158" spans="5:8">
      <c r="E3158" s="501"/>
      <c r="F3158" s="503"/>
      <c r="G3158" s="503"/>
      <c r="H3158" s="503"/>
    </row>
    <row r="3159" spans="5:8">
      <c r="E3159" s="501"/>
      <c r="F3159" s="503"/>
      <c r="G3159" s="503"/>
      <c r="H3159" s="503"/>
    </row>
    <row r="3160" spans="5:8">
      <c r="E3160" s="501"/>
      <c r="F3160" s="503"/>
      <c r="G3160" s="503"/>
      <c r="H3160" s="503"/>
    </row>
    <row r="3161" spans="5:8">
      <c r="E3161" s="501"/>
      <c r="F3161" s="503"/>
      <c r="G3161" s="503"/>
      <c r="H3161" s="503"/>
    </row>
    <row r="3162" spans="5:8">
      <c r="E3162" s="501"/>
      <c r="F3162" s="503"/>
      <c r="G3162" s="503"/>
      <c r="H3162" s="503"/>
    </row>
    <row r="3163" spans="5:8">
      <c r="E3163" s="501"/>
      <c r="F3163" s="503"/>
      <c r="G3163" s="503"/>
      <c r="H3163" s="503"/>
    </row>
    <row r="3164" spans="5:8">
      <c r="E3164" s="501"/>
      <c r="F3164" s="503"/>
      <c r="G3164" s="503"/>
      <c r="H3164" s="503"/>
    </row>
    <row r="3165" spans="5:8">
      <c r="E3165" s="501"/>
      <c r="F3165" s="503"/>
      <c r="G3165" s="503"/>
      <c r="H3165" s="503"/>
    </row>
    <row r="3166" spans="5:8">
      <c r="E3166" s="501"/>
      <c r="F3166" s="503"/>
      <c r="G3166" s="503"/>
      <c r="H3166" s="503"/>
    </row>
    <row r="3167" spans="5:8">
      <c r="E3167" s="501"/>
      <c r="F3167" s="503"/>
      <c r="G3167" s="503"/>
      <c r="H3167" s="503"/>
    </row>
    <row r="3168" spans="5:8">
      <c r="E3168" s="501"/>
      <c r="F3168" s="503"/>
      <c r="G3168" s="503"/>
      <c r="H3168" s="503"/>
    </row>
    <row r="3169" spans="5:8">
      <c r="E3169" s="501"/>
      <c r="F3169" s="503"/>
      <c r="G3169" s="503"/>
      <c r="H3169" s="503"/>
    </row>
    <row r="3170" spans="5:8">
      <c r="E3170" s="501"/>
      <c r="F3170" s="503"/>
      <c r="G3170" s="503"/>
      <c r="H3170" s="503"/>
    </row>
    <row r="3171" spans="5:8">
      <c r="E3171" s="501"/>
      <c r="F3171" s="503"/>
      <c r="G3171" s="503"/>
      <c r="H3171" s="503"/>
    </row>
    <row r="3172" spans="5:8">
      <c r="E3172" s="501"/>
      <c r="F3172" s="503"/>
      <c r="G3172" s="503"/>
      <c r="H3172" s="503"/>
    </row>
    <row r="3173" spans="5:8">
      <c r="E3173" s="501"/>
      <c r="F3173" s="503"/>
      <c r="G3173" s="503"/>
      <c r="H3173" s="503"/>
    </row>
    <row r="3174" spans="5:8">
      <c r="E3174" s="501"/>
      <c r="F3174" s="503"/>
      <c r="G3174" s="503"/>
      <c r="H3174" s="503"/>
    </row>
    <row r="3175" spans="5:8">
      <c r="E3175" s="501"/>
      <c r="F3175" s="503"/>
      <c r="G3175" s="503"/>
      <c r="H3175" s="503"/>
    </row>
    <row r="3176" spans="5:8">
      <c r="E3176" s="501"/>
      <c r="F3176" s="503"/>
      <c r="G3176" s="503"/>
      <c r="H3176" s="503"/>
    </row>
    <row r="3177" spans="5:8">
      <c r="E3177" s="501"/>
      <c r="F3177" s="503"/>
      <c r="G3177" s="503"/>
      <c r="H3177" s="503"/>
    </row>
    <row r="3178" spans="5:8">
      <c r="E3178" s="501"/>
      <c r="F3178" s="503"/>
      <c r="G3178" s="503"/>
      <c r="H3178" s="503"/>
    </row>
    <row r="3179" spans="5:8">
      <c r="E3179" s="501"/>
      <c r="F3179" s="503"/>
      <c r="G3179" s="503"/>
      <c r="H3179" s="503"/>
    </row>
    <row r="3180" spans="5:8">
      <c r="E3180" s="501"/>
      <c r="F3180" s="503"/>
      <c r="G3180" s="503"/>
      <c r="H3180" s="503"/>
    </row>
    <row r="3181" spans="5:8">
      <c r="E3181" s="501"/>
      <c r="F3181" s="503"/>
      <c r="G3181" s="503"/>
      <c r="H3181" s="503"/>
    </row>
    <row r="3182" spans="5:8">
      <c r="E3182" s="501"/>
      <c r="F3182" s="503"/>
      <c r="G3182" s="503"/>
      <c r="H3182" s="503"/>
    </row>
    <row r="3183" spans="5:8">
      <c r="E3183" s="501"/>
      <c r="F3183" s="503"/>
      <c r="G3183" s="503"/>
      <c r="H3183" s="503"/>
    </row>
    <row r="3184" spans="5:8">
      <c r="E3184" s="501"/>
      <c r="F3184" s="503"/>
      <c r="G3184" s="503"/>
      <c r="H3184" s="503"/>
    </row>
    <row r="3185" spans="5:8">
      <c r="E3185" s="501"/>
      <c r="F3185" s="503"/>
      <c r="G3185" s="503"/>
      <c r="H3185" s="503"/>
    </row>
    <row r="3186" spans="5:8">
      <c r="E3186" s="501"/>
      <c r="F3186" s="503"/>
      <c r="G3186" s="503"/>
      <c r="H3186" s="503"/>
    </row>
    <row r="3187" spans="5:8">
      <c r="E3187" s="501"/>
      <c r="F3187" s="503"/>
      <c r="G3187" s="503"/>
      <c r="H3187" s="503"/>
    </row>
    <row r="3188" spans="5:8">
      <c r="E3188" s="501"/>
      <c r="F3188" s="503"/>
      <c r="G3188" s="503"/>
      <c r="H3188" s="503"/>
    </row>
    <row r="3189" spans="5:8">
      <c r="E3189" s="501"/>
      <c r="F3189" s="503"/>
      <c r="G3189" s="503"/>
      <c r="H3189" s="503"/>
    </row>
    <row r="3190" spans="5:8">
      <c r="E3190" s="501"/>
      <c r="F3190" s="503"/>
      <c r="G3190" s="503"/>
      <c r="H3190" s="503"/>
    </row>
    <row r="3191" spans="5:8">
      <c r="E3191" s="501"/>
      <c r="F3191" s="503"/>
      <c r="G3191" s="503"/>
      <c r="H3191" s="503"/>
    </row>
    <row r="3192" spans="5:8">
      <c r="E3192" s="501"/>
      <c r="F3192" s="503"/>
      <c r="G3192" s="503"/>
      <c r="H3192" s="503"/>
    </row>
    <row r="3193" spans="5:8">
      <c r="E3193" s="501"/>
      <c r="F3193" s="503"/>
      <c r="G3193" s="503"/>
      <c r="H3193" s="503"/>
    </row>
    <row r="3194" spans="5:8">
      <c r="E3194" s="501"/>
      <c r="F3194" s="503"/>
      <c r="G3194" s="503"/>
      <c r="H3194" s="503"/>
    </row>
    <row r="3195" spans="5:8">
      <c r="E3195" s="501"/>
      <c r="F3195" s="503"/>
      <c r="G3195" s="503"/>
      <c r="H3195" s="503"/>
    </row>
    <row r="3196" spans="5:8">
      <c r="E3196" s="501"/>
      <c r="F3196" s="503"/>
      <c r="G3196" s="503"/>
      <c r="H3196" s="503"/>
    </row>
    <row r="3197" spans="5:8">
      <c r="E3197" s="501"/>
      <c r="F3197" s="503"/>
      <c r="G3197" s="503"/>
      <c r="H3197" s="503"/>
    </row>
    <row r="3198" spans="5:8">
      <c r="E3198" s="501"/>
      <c r="F3198" s="503"/>
      <c r="G3198" s="503"/>
      <c r="H3198" s="503"/>
    </row>
    <row r="3199" spans="5:8">
      <c r="E3199" s="501"/>
      <c r="F3199" s="503"/>
      <c r="G3199" s="503"/>
      <c r="H3199" s="503"/>
    </row>
    <row r="3200" spans="5:8">
      <c r="E3200" s="501"/>
      <c r="F3200" s="503"/>
      <c r="G3200" s="503"/>
      <c r="H3200" s="503"/>
    </row>
    <row r="3201" spans="5:8">
      <c r="E3201" s="501"/>
      <c r="F3201" s="503"/>
      <c r="G3201" s="503"/>
      <c r="H3201" s="503"/>
    </row>
    <row r="3202" spans="5:8">
      <c r="E3202" s="501"/>
      <c r="F3202" s="503"/>
      <c r="G3202" s="503"/>
      <c r="H3202" s="503"/>
    </row>
    <row r="3203" spans="5:8">
      <c r="E3203" s="501"/>
      <c r="F3203" s="503"/>
      <c r="G3203" s="503"/>
      <c r="H3203" s="503"/>
    </row>
    <row r="3204" spans="5:8">
      <c r="E3204" s="501"/>
      <c r="F3204" s="503"/>
      <c r="G3204" s="503"/>
      <c r="H3204" s="503"/>
    </row>
    <row r="3205" spans="5:8">
      <c r="E3205" s="501"/>
      <c r="F3205" s="503"/>
      <c r="G3205" s="503"/>
      <c r="H3205" s="503"/>
    </row>
    <row r="3206" spans="5:8">
      <c r="E3206" s="501"/>
      <c r="F3206" s="503"/>
      <c r="G3206" s="503"/>
      <c r="H3206" s="503"/>
    </row>
    <row r="3207" spans="5:8">
      <c r="E3207" s="501"/>
      <c r="F3207" s="503"/>
      <c r="G3207" s="503"/>
      <c r="H3207" s="503"/>
    </row>
    <row r="3208" spans="5:8">
      <c r="E3208" s="501"/>
      <c r="F3208" s="503"/>
      <c r="G3208" s="503"/>
      <c r="H3208" s="503"/>
    </row>
    <row r="3209" spans="5:8">
      <c r="E3209" s="501"/>
      <c r="F3209" s="503"/>
      <c r="G3209" s="503"/>
      <c r="H3209" s="503"/>
    </row>
    <row r="3210" spans="5:8">
      <c r="E3210" s="501"/>
      <c r="F3210" s="503"/>
      <c r="G3210" s="503"/>
      <c r="H3210" s="503"/>
    </row>
    <row r="3211" spans="5:8">
      <c r="E3211" s="501"/>
      <c r="F3211" s="503"/>
      <c r="G3211" s="503"/>
      <c r="H3211" s="503"/>
    </row>
    <row r="3212" spans="5:8">
      <c r="E3212" s="501"/>
      <c r="F3212" s="503"/>
      <c r="G3212" s="503"/>
      <c r="H3212" s="503"/>
    </row>
    <row r="3213" spans="5:8">
      <c r="E3213" s="501"/>
      <c r="F3213" s="503"/>
      <c r="G3213" s="503"/>
      <c r="H3213" s="503"/>
    </row>
    <row r="3214" spans="5:8">
      <c r="E3214" s="501"/>
      <c r="F3214" s="503"/>
      <c r="G3214" s="503"/>
      <c r="H3214" s="503"/>
    </row>
    <row r="3215" spans="5:8">
      <c r="E3215" s="501"/>
      <c r="F3215" s="503"/>
      <c r="G3215" s="503"/>
      <c r="H3215" s="503"/>
    </row>
    <row r="3216" spans="5:8">
      <c r="E3216" s="501"/>
      <c r="F3216" s="503"/>
      <c r="G3216" s="503"/>
      <c r="H3216" s="503"/>
    </row>
    <row r="3217" spans="5:8">
      <c r="E3217" s="501"/>
      <c r="F3217" s="503"/>
      <c r="G3217" s="503"/>
      <c r="H3217" s="503"/>
    </row>
    <row r="3218" spans="5:8">
      <c r="E3218" s="501"/>
      <c r="F3218" s="503"/>
      <c r="G3218" s="503"/>
      <c r="H3218" s="503"/>
    </row>
    <row r="3219" spans="5:8">
      <c r="E3219" s="501"/>
      <c r="F3219" s="503"/>
      <c r="G3219" s="503"/>
      <c r="H3219" s="503"/>
    </row>
    <row r="3220" spans="5:8">
      <c r="E3220" s="501"/>
      <c r="F3220" s="503"/>
      <c r="G3220" s="503"/>
      <c r="H3220" s="503"/>
    </row>
    <row r="3221" spans="5:8">
      <c r="E3221" s="501"/>
      <c r="F3221" s="503"/>
      <c r="G3221" s="503"/>
      <c r="H3221" s="503"/>
    </row>
    <row r="3222" spans="5:8">
      <c r="E3222" s="501"/>
      <c r="F3222" s="503"/>
      <c r="G3222" s="503"/>
      <c r="H3222" s="503"/>
    </row>
    <row r="3223" spans="5:8">
      <c r="E3223" s="501"/>
      <c r="F3223" s="503"/>
      <c r="G3223" s="503"/>
      <c r="H3223" s="503"/>
    </row>
    <row r="3224" spans="5:8">
      <c r="E3224" s="501"/>
      <c r="F3224" s="503"/>
      <c r="G3224" s="503"/>
      <c r="H3224" s="503"/>
    </row>
    <row r="3225" spans="5:8">
      <c r="E3225" s="501"/>
      <c r="F3225" s="503"/>
      <c r="G3225" s="503"/>
      <c r="H3225" s="503"/>
    </row>
    <row r="3226" spans="5:8">
      <c r="E3226" s="501"/>
      <c r="F3226" s="503"/>
      <c r="G3226" s="503"/>
      <c r="H3226" s="503"/>
    </row>
    <row r="3227" spans="5:8">
      <c r="E3227" s="501"/>
      <c r="F3227" s="503"/>
      <c r="G3227" s="503"/>
      <c r="H3227" s="503"/>
    </row>
    <row r="3228" spans="5:8">
      <c r="E3228" s="501"/>
      <c r="F3228" s="503"/>
      <c r="G3228" s="503"/>
      <c r="H3228" s="503"/>
    </row>
    <row r="3229" spans="5:8">
      <c r="E3229" s="501"/>
      <c r="F3229" s="503"/>
      <c r="G3229" s="503"/>
      <c r="H3229" s="503"/>
    </row>
    <row r="3230" spans="5:8">
      <c r="E3230" s="501"/>
      <c r="F3230" s="503"/>
      <c r="G3230" s="503"/>
      <c r="H3230" s="503"/>
    </row>
    <row r="3231" spans="5:8">
      <c r="E3231" s="501"/>
      <c r="F3231" s="503"/>
      <c r="G3231" s="503"/>
      <c r="H3231" s="503"/>
    </row>
    <row r="3232" spans="5:8">
      <c r="E3232" s="501"/>
      <c r="F3232" s="503"/>
      <c r="G3232" s="503"/>
      <c r="H3232" s="503"/>
    </row>
    <row r="3233" spans="5:8">
      <c r="E3233" s="501"/>
      <c r="F3233" s="503"/>
      <c r="G3233" s="503"/>
      <c r="H3233" s="503"/>
    </row>
    <row r="3234" spans="5:8">
      <c r="E3234" s="501"/>
      <c r="F3234" s="503"/>
      <c r="G3234" s="503"/>
      <c r="H3234" s="503"/>
    </row>
    <row r="3235" spans="5:8">
      <c r="E3235" s="501"/>
      <c r="F3235" s="503"/>
      <c r="G3235" s="503"/>
      <c r="H3235" s="503"/>
    </row>
    <row r="3236" spans="5:8">
      <c r="E3236" s="501"/>
      <c r="F3236" s="503"/>
      <c r="G3236" s="503"/>
      <c r="H3236" s="503"/>
    </row>
    <row r="3237" spans="5:8">
      <c r="E3237" s="501"/>
      <c r="F3237" s="503"/>
      <c r="G3237" s="503"/>
      <c r="H3237" s="503"/>
    </row>
    <row r="3238" spans="5:8">
      <c r="E3238" s="501"/>
      <c r="F3238" s="503"/>
      <c r="G3238" s="503"/>
      <c r="H3238" s="503"/>
    </row>
    <row r="3239" spans="5:8">
      <c r="E3239" s="501"/>
      <c r="F3239" s="503"/>
      <c r="G3239" s="503"/>
      <c r="H3239" s="503"/>
    </row>
    <row r="3240" spans="5:8">
      <c r="E3240" s="501"/>
      <c r="F3240" s="503"/>
      <c r="G3240" s="503"/>
      <c r="H3240" s="503"/>
    </row>
    <row r="3241" spans="5:8">
      <c r="E3241" s="501"/>
      <c r="F3241" s="503"/>
      <c r="G3241" s="503"/>
      <c r="H3241" s="503"/>
    </row>
    <row r="3242" spans="5:8">
      <c r="E3242" s="501"/>
      <c r="F3242" s="503"/>
      <c r="G3242" s="503"/>
      <c r="H3242" s="503"/>
    </row>
    <row r="3243" spans="5:8">
      <c r="E3243" s="501"/>
      <c r="F3243" s="503"/>
      <c r="G3243" s="503"/>
      <c r="H3243" s="503"/>
    </row>
    <row r="3244" spans="5:8">
      <c r="E3244" s="501"/>
      <c r="F3244" s="503"/>
      <c r="G3244" s="503"/>
      <c r="H3244" s="503"/>
    </row>
    <row r="3245" spans="5:8">
      <c r="E3245" s="501"/>
      <c r="F3245" s="503"/>
      <c r="G3245" s="503"/>
      <c r="H3245" s="503"/>
    </row>
    <row r="3246" spans="5:8">
      <c r="E3246" s="501"/>
      <c r="F3246" s="503"/>
      <c r="G3246" s="503"/>
      <c r="H3246" s="503"/>
    </row>
    <row r="3247" spans="5:8">
      <c r="E3247" s="501"/>
      <c r="F3247" s="503"/>
      <c r="G3247" s="503"/>
      <c r="H3247" s="503"/>
    </row>
    <row r="3248" spans="5:8">
      <c r="E3248" s="501"/>
      <c r="F3248" s="503"/>
      <c r="G3248" s="503"/>
      <c r="H3248" s="503"/>
    </row>
    <row r="3249" spans="5:8">
      <c r="E3249" s="501"/>
      <c r="F3249" s="503"/>
      <c r="G3249" s="503"/>
      <c r="H3249" s="503"/>
    </row>
    <row r="3250" spans="5:8">
      <c r="E3250" s="501"/>
      <c r="F3250" s="503"/>
      <c r="G3250" s="503"/>
      <c r="H3250" s="503"/>
    </row>
    <row r="3251" spans="5:8">
      <c r="E3251" s="501"/>
      <c r="F3251" s="503"/>
      <c r="G3251" s="503"/>
      <c r="H3251" s="503"/>
    </row>
    <row r="3252" spans="5:8">
      <c r="E3252" s="501"/>
      <c r="F3252" s="503"/>
      <c r="G3252" s="503"/>
      <c r="H3252" s="503"/>
    </row>
    <row r="3253" spans="5:8">
      <c r="E3253" s="501"/>
      <c r="F3253" s="503"/>
      <c r="G3253" s="503"/>
      <c r="H3253" s="503"/>
    </row>
    <row r="3254" spans="5:8">
      <c r="E3254" s="501"/>
      <c r="F3254" s="503"/>
      <c r="G3254" s="503"/>
      <c r="H3254" s="503"/>
    </row>
    <row r="3255" spans="5:8">
      <c r="E3255" s="501"/>
      <c r="F3255" s="503"/>
      <c r="G3255" s="503"/>
      <c r="H3255" s="503"/>
    </row>
    <row r="3256" spans="5:8">
      <c r="E3256" s="501"/>
      <c r="F3256" s="503"/>
      <c r="G3256" s="503"/>
      <c r="H3256" s="503"/>
    </row>
    <row r="3257" spans="5:8">
      <c r="E3257" s="501"/>
      <c r="F3257" s="503"/>
      <c r="G3257" s="503"/>
      <c r="H3257" s="503"/>
    </row>
    <row r="3258" spans="5:8">
      <c r="E3258" s="501"/>
      <c r="F3258" s="503"/>
      <c r="G3258" s="503"/>
      <c r="H3258" s="503"/>
    </row>
    <row r="3259" spans="5:8">
      <c r="E3259" s="501"/>
      <c r="F3259" s="503"/>
      <c r="G3259" s="503"/>
      <c r="H3259" s="503"/>
    </row>
    <row r="3260" spans="5:8">
      <c r="E3260" s="501"/>
      <c r="F3260" s="503"/>
      <c r="G3260" s="503"/>
      <c r="H3260" s="503"/>
    </row>
    <row r="3261" spans="5:8">
      <c r="E3261" s="501"/>
      <c r="F3261" s="503"/>
      <c r="G3261" s="503"/>
      <c r="H3261" s="503"/>
    </row>
    <row r="3262" spans="5:8">
      <c r="E3262" s="501"/>
      <c r="F3262" s="503"/>
      <c r="G3262" s="503"/>
      <c r="H3262" s="503"/>
    </row>
    <row r="3263" spans="5:8">
      <c r="E3263" s="501"/>
      <c r="F3263" s="503"/>
      <c r="G3263" s="503"/>
      <c r="H3263" s="503"/>
    </row>
    <row r="3264" spans="5:8">
      <c r="E3264" s="501"/>
      <c r="F3264" s="503"/>
      <c r="G3264" s="503"/>
      <c r="H3264" s="503"/>
    </row>
    <row r="3265" spans="5:8">
      <c r="E3265" s="501"/>
      <c r="F3265" s="503"/>
      <c r="G3265" s="503"/>
      <c r="H3265" s="503"/>
    </row>
    <row r="3266" spans="5:8">
      <c r="E3266" s="501"/>
      <c r="F3266" s="503"/>
      <c r="G3266" s="503"/>
      <c r="H3266" s="503"/>
    </row>
    <row r="3267" spans="5:8">
      <c r="E3267" s="501"/>
      <c r="F3267" s="503"/>
      <c r="G3267" s="503"/>
      <c r="H3267" s="503"/>
    </row>
    <row r="3268" spans="5:8">
      <c r="E3268" s="501"/>
      <c r="F3268" s="503"/>
      <c r="G3268" s="503"/>
      <c r="H3268" s="503"/>
    </row>
    <row r="3269" spans="5:8">
      <c r="E3269" s="501"/>
      <c r="F3269" s="503"/>
      <c r="G3269" s="503"/>
      <c r="H3269" s="503"/>
    </row>
    <row r="3270" spans="5:8">
      <c r="E3270" s="501"/>
      <c r="F3270" s="503"/>
      <c r="G3270" s="503"/>
      <c r="H3270" s="503"/>
    </row>
    <row r="3271" spans="5:8">
      <c r="E3271" s="501"/>
      <c r="F3271" s="503"/>
      <c r="G3271" s="503"/>
      <c r="H3271" s="503"/>
    </row>
    <row r="3272" spans="5:8">
      <c r="E3272" s="501"/>
      <c r="F3272" s="503"/>
      <c r="G3272" s="503"/>
      <c r="H3272" s="503"/>
    </row>
    <row r="3273" spans="5:8">
      <c r="E3273" s="501"/>
      <c r="F3273" s="503"/>
      <c r="G3273" s="503"/>
      <c r="H3273" s="503"/>
    </row>
    <row r="3274" spans="5:8">
      <c r="E3274" s="501"/>
      <c r="F3274" s="503"/>
      <c r="G3274" s="503"/>
      <c r="H3274" s="503"/>
    </row>
    <row r="3275" spans="5:8">
      <c r="E3275" s="501"/>
      <c r="F3275" s="503"/>
      <c r="G3275" s="503"/>
      <c r="H3275" s="503"/>
    </row>
    <row r="3276" spans="5:8">
      <c r="E3276" s="501"/>
      <c r="F3276" s="503"/>
      <c r="G3276" s="503"/>
      <c r="H3276" s="503"/>
    </row>
    <row r="3277" spans="5:8">
      <c r="E3277" s="501"/>
      <c r="F3277" s="503"/>
      <c r="G3277" s="503"/>
      <c r="H3277" s="503"/>
    </row>
    <row r="3278" spans="5:8">
      <c r="E3278" s="501"/>
      <c r="F3278" s="503"/>
      <c r="G3278" s="503"/>
      <c r="H3278" s="503"/>
    </row>
    <row r="3279" spans="5:8">
      <c r="E3279" s="501"/>
      <c r="F3279" s="503"/>
      <c r="G3279" s="503"/>
      <c r="H3279" s="503"/>
    </row>
    <row r="3280" spans="5:8">
      <c r="E3280" s="501"/>
      <c r="F3280" s="503"/>
      <c r="G3280" s="503"/>
      <c r="H3280" s="503"/>
    </row>
    <row r="3281" spans="5:8">
      <c r="E3281" s="501"/>
      <c r="F3281" s="503"/>
      <c r="G3281" s="503"/>
      <c r="H3281" s="503"/>
    </row>
    <row r="3282" spans="5:8">
      <c r="E3282" s="501"/>
      <c r="F3282" s="503"/>
      <c r="G3282" s="503"/>
      <c r="H3282" s="503"/>
    </row>
    <row r="3283" spans="5:8">
      <c r="E3283" s="501"/>
      <c r="F3283" s="503"/>
      <c r="G3283" s="503"/>
      <c r="H3283" s="503"/>
    </row>
    <row r="3284" spans="5:8">
      <c r="E3284" s="501"/>
      <c r="F3284" s="503"/>
      <c r="G3284" s="503"/>
      <c r="H3284" s="503"/>
    </row>
    <row r="3285" spans="5:8">
      <c r="E3285" s="501"/>
      <c r="F3285" s="503"/>
      <c r="G3285" s="503"/>
      <c r="H3285" s="503"/>
    </row>
    <row r="3286" spans="5:8">
      <c r="E3286" s="501"/>
      <c r="F3286" s="503"/>
      <c r="G3286" s="503"/>
      <c r="H3286" s="503"/>
    </row>
    <row r="3287" spans="5:8">
      <c r="E3287" s="501"/>
      <c r="F3287" s="503"/>
      <c r="G3287" s="503"/>
      <c r="H3287" s="503"/>
    </row>
    <row r="3288" spans="5:8">
      <c r="E3288" s="501"/>
      <c r="F3288" s="503"/>
      <c r="G3288" s="503"/>
      <c r="H3288" s="503"/>
    </row>
    <row r="3289" spans="5:8">
      <c r="E3289" s="501"/>
      <c r="F3289" s="503"/>
      <c r="G3289" s="503"/>
      <c r="H3289" s="503"/>
    </row>
    <row r="3290" spans="5:8">
      <c r="E3290" s="501"/>
      <c r="F3290" s="503"/>
      <c r="G3290" s="503"/>
      <c r="H3290" s="503"/>
    </row>
    <row r="3291" spans="5:8">
      <c r="E3291" s="501"/>
      <c r="F3291" s="503"/>
      <c r="G3291" s="503"/>
      <c r="H3291" s="503"/>
    </row>
    <row r="3292" spans="5:8">
      <c r="E3292" s="501"/>
      <c r="F3292" s="503"/>
      <c r="G3292" s="503"/>
      <c r="H3292" s="503"/>
    </row>
    <row r="3293" spans="5:8">
      <c r="E3293" s="501"/>
      <c r="F3293" s="503"/>
      <c r="G3293" s="503"/>
      <c r="H3293" s="503"/>
    </row>
    <row r="3294" spans="5:8">
      <c r="E3294" s="501"/>
      <c r="F3294" s="503"/>
      <c r="G3294" s="503"/>
      <c r="H3294" s="503"/>
    </row>
    <row r="3295" spans="5:8">
      <c r="E3295" s="501"/>
      <c r="F3295" s="503"/>
      <c r="G3295" s="503"/>
      <c r="H3295" s="503"/>
    </row>
    <row r="3296" spans="5:8">
      <c r="E3296" s="501"/>
      <c r="F3296" s="503"/>
      <c r="G3296" s="503"/>
      <c r="H3296" s="503"/>
    </row>
    <row r="3297" spans="5:8">
      <c r="E3297" s="501"/>
      <c r="F3297" s="503"/>
      <c r="G3297" s="503"/>
      <c r="H3297" s="503"/>
    </row>
    <row r="3298" spans="5:8">
      <c r="E3298" s="501"/>
      <c r="F3298" s="503"/>
      <c r="G3298" s="503"/>
      <c r="H3298" s="503"/>
    </row>
    <row r="3299" spans="5:8">
      <c r="E3299" s="501"/>
      <c r="F3299" s="503"/>
      <c r="G3299" s="503"/>
      <c r="H3299" s="503"/>
    </row>
    <row r="3300" spans="5:8">
      <c r="E3300" s="501"/>
      <c r="F3300" s="503"/>
      <c r="G3300" s="503"/>
      <c r="H3300" s="503"/>
    </row>
    <row r="3301" spans="5:8">
      <c r="E3301" s="501"/>
      <c r="F3301" s="503"/>
      <c r="G3301" s="503"/>
      <c r="H3301" s="503"/>
    </row>
    <row r="3302" spans="5:8">
      <c r="E3302" s="501"/>
      <c r="F3302" s="503"/>
      <c r="G3302" s="503"/>
      <c r="H3302" s="503"/>
    </row>
    <row r="3303" spans="5:8">
      <c r="E3303" s="501"/>
      <c r="F3303" s="503"/>
      <c r="G3303" s="503"/>
      <c r="H3303" s="503"/>
    </row>
    <row r="3304" spans="5:8">
      <c r="E3304" s="501"/>
      <c r="F3304" s="503"/>
      <c r="G3304" s="503"/>
      <c r="H3304" s="503"/>
    </row>
    <row r="3305" spans="5:8">
      <c r="E3305" s="501"/>
      <c r="F3305" s="503"/>
      <c r="G3305" s="503"/>
      <c r="H3305" s="503"/>
    </row>
    <row r="3306" spans="5:8">
      <c r="E3306" s="501"/>
      <c r="F3306" s="503"/>
      <c r="G3306" s="503"/>
      <c r="H3306" s="503"/>
    </row>
    <row r="3307" spans="5:8">
      <c r="E3307" s="501"/>
      <c r="F3307" s="503"/>
      <c r="G3307" s="503"/>
      <c r="H3307" s="503"/>
    </row>
    <row r="3308" spans="5:8">
      <c r="E3308" s="501"/>
      <c r="F3308" s="503"/>
      <c r="G3308" s="503"/>
      <c r="H3308" s="503"/>
    </row>
    <row r="3309" spans="5:8">
      <c r="E3309" s="501"/>
      <c r="F3309" s="503"/>
      <c r="G3309" s="503"/>
      <c r="H3309" s="503"/>
    </row>
    <row r="3310" spans="5:8">
      <c r="E3310" s="501"/>
      <c r="F3310" s="503"/>
      <c r="G3310" s="503"/>
      <c r="H3310" s="503"/>
    </row>
    <row r="3311" spans="5:8">
      <c r="E3311" s="501"/>
      <c r="F3311" s="503"/>
      <c r="G3311" s="503"/>
      <c r="H3311" s="503"/>
    </row>
    <row r="3312" spans="5:8">
      <c r="E3312" s="501"/>
      <c r="F3312" s="503"/>
      <c r="G3312" s="503"/>
      <c r="H3312" s="503"/>
    </row>
    <row r="3313" spans="5:8">
      <c r="E3313" s="501"/>
      <c r="F3313" s="503"/>
      <c r="G3313" s="503"/>
      <c r="H3313" s="503"/>
    </row>
    <row r="3314" spans="5:8">
      <c r="E3314" s="501"/>
      <c r="F3314" s="503"/>
      <c r="G3314" s="503"/>
      <c r="H3314" s="503"/>
    </row>
    <row r="3315" spans="5:8">
      <c r="E3315" s="501"/>
      <c r="F3315" s="503"/>
      <c r="G3315" s="503"/>
      <c r="H3315" s="503"/>
    </row>
    <row r="3316" spans="5:8">
      <c r="E3316" s="501"/>
      <c r="F3316" s="503"/>
      <c r="G3316" s="503"/>
      <c r="H3316" s="503"/>
    </row>
    <row r="3317" spans="5:8">
      <c r="E3317" s="501"/>
      <c r="F3317" s="503"/>
      <c r="G3317" s="503"/>
      <c r="H3317" s="503"/>
    </row>
    <row r="3318" spans="5:8">
      <c r="E3318" s="501"/>
      <c r="F3318" s="503"/>
      <c r="G3318" s="503"/>
      <c r="H3318" s="503"/>
    </row>
    <row r="3319" spans="5:8">
      <c r="E3319" s="501"/>
      <c r="F3319" s="503"/>
      <c r="G3319" s="503"/>
      <c r="H3319" s="503"/>
    </row>
    <row r="3320" spans="5:8">
      <c r="E3320" s="501"/>
      <c r="F3320" s="503"/>
      <c r="G3320" s="503"/>
      <c r="H3320" s="503"/>
    </row>
    <row r="3321" spans="5:8">
      <c r="E3321" s="501"/>
      <c r="F3321" s="503"/>
      <c r="G3321" s="503"/>
      <c r="H3321" s="503"/>
    </row>
    <row r="3322" spans="5:8">
      <c r="E3322" s="501"/>
      <c r="F3322" s="503"/>
      <c r="G3322" s="503"/>
      <c r="H3322" s="503"/>
    </row>
    <row r="3323" spans="5:8">
      <c r="E3323" s="501"/>
      <c r="F3323" s="503"/>
      <c r="G3323" s="503"/>
      <c r="H3323" s="503"/>
    </row>
    <row r="3324" spans="5:8">
      <c r="E3324" s="501"/>
      <c r="F3324" s="503"/>
      <c r="G3324" s="503"/>
      <c r="H3324" s="503"/>
    </row>
    <row r="3325" spans="5:8">
      <c r="E3325" s="501"/>
      <c r="F3325" s="503"/>
      <c r="G3325" s="503"/>
      <c r="H3325" s="503"/>
    </row>
    <row r="3326" spans="5:8">
      <c r="E3326" s="501"/>
      <c r="F3326" s="503"/>
      <c r="G3326" s="503"/>
      <c r="H3326" s="503"/>
    </row>
    <row r="3327" spans="5:8">
      <c r="E3327" s="501"/>
      <c r="F3327" s="503"/>
      <c r="G3327" s="503"/>
      <c r="H3327" s="503"/>
    </row>
    <row r="3328" spans="5:8">
      <c r="E3328" s="501"/>
      <c r="F3328" s="503"/>
      <c r="G3328" s="503"/>
      <c r="H3328" s="503"/>
    </row>
    <row r="3329" spans="5:8">
      <c r="E3329" s="501"/>
      <c r="F3329" s="503"/>
      <c r="G3329" s="503"/>
      <c r="H3329" s="503"/>
    </row>
    <row r="3330" spans="5:8">
      <c r="E3330" s="501"/>
      <c r="F3330" s="503"/>
      <c r="G3330" s="503"/>
      <c r="H3330" s="503"/>
    </row>
    <row r="3331" spans="5:8">
      <c r="E3331" s="501"/>
      <c r="F3331" s="503"/>
      <c r="G3331" s="503"/>
      <c r="H3331" s="503"/>
    </row>
    <row r="3332" spans="5:8">
      <c r="E3332" s="501"/>
      <c r="F3332" s="503"/>
      <c r="G3332" s="503"/>
      <c r="H3332" s="503"/>
    </row>
    <row r="3333" spans="5:8">
      <c r="E3333" s="501"/>
      <c r="F3333" s="503"/>
      <c r="G3333" s="503"/>
      <c r="H3333" s="503"/>
    </row>
    <row r="3334" spans="5:8">
      <c r="E3334" s="501"/>
      <c r="F3334" s="503"/>
      <c r="G3334" s="503"/>
      <c r="H3334" s="503"/>
    </row>
    <row r="3335" spans="5:8">
      <c r="E3335" s="501"/>
      <c r="F3335" s="503"/>
      <c r="G3335" s="503"/>
      <c r="H3335" s="503"/>
    </row>
    <row r="3336" spans="5:8">
      <c r="E3336" s="501"/>
      <c r="F3336" s="503"/>
      <c r="G3336" s="503"/>
      <c r="H3336" s="503"/>
    </row>
    <row r="3337" spans="5:8">
      <c r="E3337" s="501"/>
      <c r="F3337" s="503"/>
      <c r="G3337" s="503"/>
      <c r="H3337" s="503"/>
    </row>
    <row r="3338" spans="5:8">
      <c r="E3338" s="501"/>
      <c r="F3338" s="503"/>
      <c r="G3338" s="503"/>
      <c r="H3338" s="503"/>
    </row>
    <row r="3339" spans="5:8">
      <c r="E3339" s="501"/>
      <c r="F3339" s="503"/>
      <c r="G3339" s="503"/>
      <c r="H3339" s="503"/>
    </row>
    <row r="3340" spans="5:8">
      <c r="E3340" s="501"/>
      <c r="F3340" s="503"/>
      <c r="G3340" s="503"/>
      <c r="H3340" s="503"/>
    </row>
    <row r="3341" spans="5:8">
      <c r="E3341" s="501"/>
      <c r="F3341" s="503"/>
      <c r="G3341" s="503"/>
      <c r="H3341" s="503"/>
    </row>
    <row r="3342" spans="5:8">
      <c r="E3342" s="501"/>
      <c r="F3342" s="503"/>
      <c r="G3342" s="503"/>
      <c r="H3342" s="503"/>
    </row>
    <row r="3343" spans="5:8">
      <c r="E3343" s="501"/>
      <c r="F3343" s="503"/>
      <c r="G3343" s="503"/>
      <c r="H3343" s="503"/>
    </row>
    <row r="3344" spans="5:8">
      <c r="E3344" s="501"/>
      <c r="F3344" s="503"/>
      <c r="G3344" s="503"/>
      <c r="H3344" s="503"/>
    </row>
    <row r="3345" spans="5:8">
      <c r="E3345" s="501"/>
      <c r="F3345" s="503"/>
      <c r="G3345" s="503"/>
      <c r="H3345" s="503"/>
    </row>
    <row r="3346" spans="5:8">
      <c r="E3346" s="501"/>
      <c r="F3346" s="503"/>
      <c r="G3346" s="503"/>
      <c r="H3346" s="503"/>
    </row>
    <row r="3347" spans="5:8">
      <c r="E3347" s="501"/>
      <c r="F3347" s="503"/>
      <c r="G3347" s="503"/>
      <c r="H3347" s="503"/>
    </row>
    <row r="3348" spans="5:8">
      <c r="E3348" s="501"/>
      <c r="F3348" s="503"/>
      <c r="G3348" s="503"/>
      <c r="H3348" s="503"/>
    </row>
    <row r="3349" spans="5:8">
      <c r="E3349" s="501"/>
      <c r="F3349" s="503"/>
      <c r="G3349" s="503"/>
      <c r="H3349" s="503"/>
    </row>
    <row r="3350" spans="5:8">
      <c r="E3350" s="501"/>
      <c r="F3350" s="503"/>
      <c r="G3350" s="503"/>
      <c r="H3350" s="503"/>
    </row>
    <row r="3351" spans="5:8">
      <c r="E3351" s="501"/>
      <c r="F3351" s="503"/>
      <c r="G3351" s="503"/>
      <c r="H3351" s="503"/>
    </row>
    <row r="3352" spans="5:8">
      <c r="E3352" s="501"/>
      <c r="F3352" s="503"/>
      <c r="G3352" s="503"/>
      <c r="H3352" s="503"/>
    </row>
    <row r="3353" spans="5:8">
      <c r="E3353" s="501"/>
      <c r="F3353" s="503"/>
      <c r="G3353" s="503"/>
      <c r="H3353" s="503"/>
    </row>
    <row r="3354" spans="5:8">
      <c r="E3354" s="501"/>
      <c r="F3354" s="503"/>
      <c r="G3354" s="503"/>
      <c r="H3354" s="503"/>
    </row>
    <row r="3355" spans="5:8">
      <c r="E3355" s="501"/>
      <c r="F3355" s="503"/>
      <c r="G3355" s="503"/>
      <c r="H3355" s="503"/>
    </row>
    <row r="3356" spans="5:8">
      <c r="E3356" s="501"/>
      <c r="F3356" s="503"/>
      <c r="G3356" s="503"/>
      <c r="H3356" s="503"/>
    </row>
    <row r="3357" spans="5:8">
      <c r="E3357" s="501"/>
      <c r="F3357" s="503"/>
      <c r="G3357" s="503"/>
      <c r="H3357" s="503"/>
    </row>
    <row r="3358" spans="5:8">
      <c r="E3358" s="501"/>
      <c r="F3358" s="503"/>
      <c r="G3358" s="503"/>
      <c r="H3358" s="503"/>
    </row>
    <row r="3359" spans="5:8">
      <c r="E3359" s="501"/>
      <c r="F3359" s="503"/>
      <c r="G3359" s="503"/>
      <c r="H3359" s="503"/>
    </row>
    <row r="3360" spans="5:8">
      <c r="E3360" s="501"/>
      <c r="F3360" s="503"/>
      <c r="G3360" s="503"/>
      <c r="H3360" s="503"/>
    </row>
    <row r="3361" spans="5:8">
      <c r="E3361" s="501"/>
      <c r="F3361" s="503"/>
      <c r="G3361" s="503"/>
      <c r="H3361" s="503"/>
    </row>
    <row r="3362" spans="5:8">
      <c r="E3362" s="501"/>
      <c r="F3362" s="503"/>
      <c r="G3362" s="503"/>
      <c r="H3362" s="503"/>
    </row>
    <row r="3363" spans="5:8">
      <c r="E3363" s="501"/>
      <c r="F3363" s="503"/>
      <c r="G3363" s="503"/>
      <c r="H3363" s="503"/>
    </row>
    <row r="3364" spans="5:8">
      <c r="E3364" s="501"/>
      <c r="F3364" s="503"/>
      <c r="G3364" s="503"/>
      <c r="H3364" s="503"/>
    </row>
    <row r="3365" spans="5:8">
      <c r="E3365" s="501"/>
      <c r="F3365" s="503"/>
      <c r="G3365" s="503"/>
      <c r="H3365" s="503"/>
    </row>
    <row r="3366" spans="5:8">
      <c r="E3366" s="501"/>
      <c r="F3366" s="503"/>
      <c r="G3366" s="503"/>
      <c r="H3366" s="503"/>
    </row>
    <row r="3367" spans="5:8">
      <c r="E3367" s="501"/>
      <c r="F3367" s="503"/>
      <c r="G3367" s="503"/>
      <c r="H3367" s="503"/>
    </row>
    <row r="3368" spans="5:8">
      <c r="E3368" s="501"/>
      <c r="F3368" s="503"/>
      <c r="G3368" s="503"/>
      <c r="H3368" s="503"/>
    </row>
    <row r="3369" spans="5:8">
      <c r="E3369" s="501"/>
      <c r="F3369" s="503"/>
      <c r="G3369" s="503"/>
      <c r="H3369" s="503"/>
    </row>
    <row r="3370" spans="5:8">
      <c r="E3370" s="501"/>
      <c r="F3370" s="503"/>
      <c r="G3370" s="503"/>
      <c r="H3370" s="503"/>
    </row>
    <row r="3371" spans="5:8">
      <c r="E3371" s="501"/>
      <c r="F3371" s="503"/>
      <c r="G3371" s="503"/>
      <c r="H3371" s="503"/>
    </row>
    <row r="3372" spans="5:8">
      <c r="E3372" s="501"/>
      <c r="F3372" s="503"/>
      <c r="G3372" s="503"/>
      <c r="H3372" s="503"/>
    </row>
    <row r="3373" spans="5:8">
      <c r="E3373" s="501"/>
      <c r="F3373" s="503"/>
      <c r="G3373" s="503"/>
      <c r="H3373" s="503"/>
    </row>
    <row r="3374" spans="5:8">
      <c r="E3374" s="501"/>
      <c r="F3374" s="503"/>
      <c r="G3374" s="503"/>
      <c r="H3374" s="503"/>
    </row>
    <row r="3375" spans="5:8">
      <c r="E3375" s="501"/>
      <c r="F3375" s="503"/>
      <c r="G3375" s="503"/>
      <c r="H3375" s="503"/>
    </row>
    <row r="3376" spans="5:8">
      <c r="E3376" s="501"/>
      <c r="F3376" s="503"/>
      <c r="G3376" s="503"/>
      <c r="H3376" s="503"/>
    </row>
    <row r="3377" spans="5:8">
      <c r="E3377" s="501"/>
      <c r="F3377" s="503"/>
      <c r="G3377" s="503"/>
      <c r="H3377" s="503"/>
    </row>
    <row r="3378" spans="5:8">
      <c r="E3378" s="501"/>
      <c r="F3378" s="503"/>
      <c r="G3378" s="503"/>
      <c r="H3378" s="503"/>
    </row>
    <row r="3379" spans="5:8">
      <c r="E3379" s="501"/>
      <c r="F3379" s="503"/>
      <c r="G3379" s="503"/>
      <c r="H3379" s="503"/>
    </row>
    <row r="3380" spans="5:8">
      <c r="E3380" s="501"/>
      <c r="F3380" s="503"/>
      <c r="G3380" s="503"/>
      <c r="H3380" s="503"/>
    </row>
    <row r="3381" spans="5:8">
      <c r="E3381" s="501"/>
      <c r="F3381" s="503"/>
      <c r="G3381" s="503"/>
      <c r="H3381" s="503"/>
    </row>
    <row r="3382" spans="5:8">
      <c r="E3382" s="501"/>
      <c r="F3382" s="503"/>
      <c r="G3382" s="503"/>
      <c r="H3382" s="503"/>
    </row>
    <row r="3383" spans="5:8">
      <c r="E3383" s="501"/>
      <c r="F3383" s="503"/>
      <c r="G3383" s="503"/>
      <c r="H3383" s="503"/>
    </row>
    <row r="3384" spans="5:8">
      <c r="E3384" s="501"/>
      <c r="F3384" s="503"/>
      <c r="G3384" s="503"/>
      <c r="H3384" s="503"/>
    </row>
    <row r="3385" spans="5:8">
      <c r="E3385" s="501"/>
      <c r="F3385" s="503"/>
      <c r="G3385" s="503"/>
      <c r="H3385" s="503"/>
    </row>
    <row r="3386" spans="5:8">
      <c r="E3386" s="501"/>
      <c r="F3386" s="503"/>
      <c r="G3386" s="503"/>
      <c r="H3386" s="503"/>
    </row>
    <row r="3387" spans="5:8">
      <c r="E3387" s="501"/>
      <c r="F3387" s="503"/>
      <c r="G3387" s="503"/>
      <c r="H3387" s="503"/>
    </row>
    <row r="3388" spans="5:8">
      <c r="E3388" s="501"/>
      <c r="F3388" s="503"/>
      <c r="G3388" s="503"/>
      <c r="H3388" s="503"/>
    </row>
    <row r="3389" spans="5:8">
      <c r="E3389" s="501"/>
      <c r="F3389" s="503"/>
      <c r="G3389" s="503"/>
      <c r="H3389" s="503"/>
    </row>
    <row r="3390" spans="5:8">
      <c r="E3390" s="501"/>
      <c r="F3390" s="503"/>
      <c r="G3390" s="503"/>
      <c r="H3390" s="503"/>
    </row>
    <row r="3391" spans="5:8">
      <c r="E3391" s="501"/>
      <c r="F3391" s="503"/>
      <c r="G3391" s="503"/>
      <c r="H3391" s="503"/>
    </row>
    <row r="3392" spans="5:8">
      <c r="E3392" s="501"/>
      <c r="F3392" s="503"/>
      <c r="G3392" s="503"/>
      <c r="H3392" s="503"/>
    </row>
    <row r="3393" spans="5:8">
      <c r="E3393" s="501"/>
      <c r="F3393" s="503"/>
      <c r="G3393" s="503"/>
      <c r="H3393" s="503"/>
    </row>
    <row r="3394" spans="5:8">
      <c r="E3394" s="501"/>
      <c r="F3394" s="503"/>
      <c r="G3394" s="503"/>
      <c r="H3394" s="503"/>
    </row>
    <row r="3395" spans="5:8">
      <c r="E3395" s="501"/>
      <c r="F3395" s="503"/>
      <c r="G3395" s="503"/>
      <c r="H3395" s="503"/>
    </row>
    <row r="3396" spans="5:8">
      <c r="E3396" s="501"/>
      <c r="F3396" s="503"/>
      <c r="G3396" s="503"/>
      <c r="H3396" s="503"/>
    </row>
    <row r="3397" spans="5:8">
      <c r="E3397" s="501"/>
      <c r="F3397" s="503"/>
      <c r="G3397" s="503"/>
      <c r="H3397" s="503"/>
    </row>
    <row r="3398" spans="5:8">
      <c r="E3398" s="501"/>
      <c r="F3398" s="503"/>
      <c r="G3398" s="503"/>
      <c r="H3398" s="503"/>
    </row>
    <row r="3399" spans="5:8">
      <c r="E3399" s="501"/>
      <c r="F3399" s="503"/>
      <c r="G3399" s="503"/>
      <c r="H3399" s="503"/>
    </row>
    <row r="3400" spans="5:8">
      <c r="E3400" s="501"/>
      <c r="F3400" s="503"/>
      <c r="G3400" s="503"/>
      <c r="H3400" s="503"/>
    </row>
    <row r="3401" spans="5:8">
      <c r="E3401" s="501"/>
      <c r="F3401" s="503"/>
      <c r="G3401" s="503"/>
      <c r="H3401" s="503"/>
    </row>
    <row r="3402" spans="5:8">
      <c r="E3402" s="501"/>
      <c r="F3402" s="503"/>
      <c r="G3402" s="503"/>
      <c r="H3402" s="503"/>
    </row>
    <row r="3403" spans="5:8">
      <c r="E3403" s="501"/>
      <c r="F3403" s="503"/>
      <c r="G3403" s="503"/>
      <c r="H3403" s="503"/>
    </row>
    <row r="3404" spans="5:8">
      <c r="E3404" s="501"/>
      <c r="F3404" s="503"/>
      <c r="G3404" s="503"/>
      <c r="H3404" s="503"/>
    </row>
    <row r="3405" spans="5:8">
      <c r="E3405" s="501"/>
      <c r="F3405" s="503"/>
      <c r="G3405" s="503"/>
      <c r="H3405" s="503"/>
    </row>
    <row r="3406" spans="5:8">
      <c r="E3406" s="501"/>
      <c r="F3406" s="503"/>
      <c r="G3406" s="503"/>
      <c r="H3406" s="503"/>
    </row>
    <row r="3407" spans="5:8">
      <c r="E3407" s="501"/>
      <c r="F3407" s="503"/>
      <c r="G3407" s="503"/>
      <c r="H3407" s="503"/>
    </row>
    <row r="3408" spans="5:8">
      <c r="E3408" s="501"/>
      <c r="F3408" s="503"/>
      <c r="G3408" s="503"/>
      <c r="H3408" s="503"/>
    </row>
    <row r="3409" spans="5:8">
      <c r="E3409" s="501"/>
      <c r="F3409" s="503"/>
      <c r="G3409" s="503"/>
      <c r="H3409" s="503"/>
    </row>
    <row r="3410" spans="5:8">
      <c r="E3410" s="501"/>
      <c r="F3410" s="503"/>
      <c r="G3410" s="503"/>
      <c r="H3410" s="503"/>
    </row>
    <row r="3411" spans="5:8">
      <c r="E3411" s="501"/>
      <c r="F3411" s="503"/>
      <c r="G3411" s="503"/>
      <c r="H3411" s="503"/>
    </row>
    <row r="3412" spans="5:8">
      <c r="E3412" s="501"/>
      <c r="F3412" s="503"/>
      <c r="G3412" s="503"/>
      <c r="H3412" s="503"/>
    </row>
    <row r="3413" spans="5:8">
      <c r="E3413" s="501"/>
      <c r="F3413" s="503"/>
      <c r="G3413" s="503"/>
      <c r="H3413" s="503"/>
    </row>
    <row r="3414" spans="5:8">
      <c r="E3414" s="501"/>
      <c r="F3414" s="503"/>
      <c r="G3414" s="503"/>
      <c r="H3414" s="503"/>
    </row>
    <row r="3415" spans="5:8">
      <c r="E3415" s="501"/>
      <c r="F3415" s="503"/>
      <c r="G3415" s="503"/>
      <c r="H3415" s="503"/>
    </row>
    <row r="3416" spans="5:8">
      <c r="E3416" s="501"/>
      <c r="F3416" s="503"/>
      <c r="G3416" s="503"/>
      <c r="H3416" s="503"/>
    </row>
    <row r="3417" spans="5:8">
      <c r="E3417" s="501"/>
      <c r="F3417" s="503"/>
      <c r="G3417" s="503"/>
      <c r="H3417" s="503"/>
    </row>
    <row r="3418" spans="5:8">
      <c r="E3418" s="501"/>
      <c r="F3418" s="503"/>
      <c r="G3418" s="503"/>
      <c r="H3418" s="503"/>
    </row>
    <row r="3419" spans="5:8">
      <c r="E3419" s="501"/>
      <c r="F3419" s="503"/>
      <c r="G3419" s="503"/>
      <c r="H3419" s="503"/>
    </row>
    <row r="3420" spans="5:8">
      <c r="E3420" s="501"/>
      <c r="F3420" s="503"/>
      <c r="G3420" s="503"/>
      <c r="H3420" s="503"/>
    </row>
    <row r="3421" spans="5:8">
      <c r="E3421" s="501"/>
      <c r="F3421" s="503"/>
      <c r="G3421" s="503"/>
      <c r="H3421" s="503"/>
    </row>
    <row r="3422" spans="5:8">
      <c r="E3422" s="501"/>
      <c r="F3422" s="503"/>
      <c r="G3422" s="503"/>
      <c r="H3422" s="503"/>
    </row>
    <row r="3423" spans="5:8">
      <c r="E3423" s="501"/>
      <c r="F3423" s="503"/>
      <c r="G3423" s="503"/>
      <c r="H3423" s="503"/>
    </row>
    <row r="3424" spans="5:8">
      <c r="E3424" s="501"/>
      <c r="F3424" s="503"/>
      <c r="G3424" s="503"/>
      <c r="H3424" s="503"/>
    </row>
    <row r="3425" spans="5:8">
      <c r="E3425" s="501"/>
      <c r="F3425" s="503"/>
      <c r="G3425" s="503"/>
      <c r="H3425" s="503"/>
    </row>
    <row r="3426" spans="5:8">
      <c r="E3426" s="501"/>
      <c r="F3426" s="503"/>
      <c r="G3426" s="503"/>
      <c r="H3426" s="503"/>
    </row>
    <row r="3427" spans="5:8">
      <c r="E3427" s="501"/>
      <c r="F3427" s="503"/>
      <c r="G3427" s="503"/>
      <c r="H3427" s="503"/>
    </row>
    <row r="3428" spans="5:8">
      <c r="E3428" s="501"/>
      <c r="F3428" s="503"/>
      <c r="G3428" s="503"/>
      <c r="H3428" s="503"/>
    </row>
    <row r="3429" spans="5:8">
      <c r="E3429" s="501"/>
      <c r="F3429" s="503"/>
      <c r="G3429" s="503"/>
      <c r="H3429" s="503"/>
    </row>
    <row r="3430" spans="5:8">
      <c r="E3430" s="501"/>
      <c r="F3430" s="503"/>
      <c r="G3430" s="503"/>
      <c r="H3430" s="503"/>
    </row>
    <row r="3431" spans="5:8">
      <c r="E3431" s="501"/>
      <c r="F3431" s="503"/>
      <c r="G3431" s="503"/>
      <c r="H3431" s="503"/>
    </row>
    <row r="3432" spans="5:8">
      <c r="E3432" s="501"/>
      <c r="F3432" s="503"/>
      <c r="G3432" s="503"/>
      <c r="H3432" s="503"/>
    </row>
    <row r="3433" spans="5:8">
      <c r="E3433" s="501"/>
      <c r="F3433" s="503"/>
      <c r="G3433" s="503"/>
      <c r="H3433" s="503"/>
    </row>
    <row r="3434" spans="5:8">
      <c r="E3434" s="501"/>
      <c r="F3434" s="503"/>
      <c r="G3434" s="503"/>
      <c r="H3434" s="503"/>
    </row>
    <row r="3435" spans="5:8">
      <c r="E3435" s="501"/>
      <c r="F3435" s="503"/>
      <c r="G3435" s="503"/>
      <c r="H3435" s="503"/>
    </row>
    <row r="3436" spans="5:8">
      <c r="E3436" s="501"/>
      <c r="F3436" s="503"/>
      <c r="G3436" s="503"/>
      <c r="H3436" s="503"/>
    </row>
    <row r="3437" spans="5:8">
      <c r="E3437" s="501"/>
      <c r="F3437" s="503"/>
      <c r="G3437" s="503"/>
      <c r="H3437" s="503"/>
    </row>
    <row r="3438" spans="5:8">
      <c r="E3438" s="501"/>
      <c r="F3438" s="503"/>
      <c r="G3438" s="503"/>
      <c r="H3438" s="503"/>
    </row>
    <row r="3439" spans="5:8">
      <c r="E3439" s="501"/>
      <c r="F3439" s="503"/>
      <c r="G3439" s="503"/>
      <c r="H3439" s="503"/>
    </row>
    <row r="3440" spans="5:8">
      <c r="E3440" s="501"/>
      <c r="F3440" s="503"/>
      <c r="G3440" s="503"/>
      <c r="H3440" s="503"/>
    </row>
    <row r="3441" spans="5:8">
      <c r="E3441" s="501"/>
      <c r="F3441" s="503"/>
      <c r="G3441" s="503"/>
      <c r="H3441" s="503"/>
    </row>
    <row r="3442" spans="5:8">
      <c r="E3442" s="501"/>
      <c r="F3442" s="503"/>
      <c r="G3442" s="503"/>
      <c r="H3442" s="503"/>
    </row>
    <row r="3443" spans="5:8">
      <c r="E3443" s="501"/>
      <c r="F3443" s="503"/>
      <c r="G3443" s="503"/>
      <c r="H3443" s="503"/>
    </row>
    <row r="3444" spans="5:8">
      <c r="E3444" s="501"/>
      <c r="F3444" s="503"/>
      <c r="G3444" s="503"/>
      <c r="H3444" s="503"/>
    </row>
    <row r="3445" spans="5:8">
      <c r="E3445" s="501"/>
      <c r="F3445" s="503"/>
      <c r="G3445" s="503"/>
      <c r="H3445" s="503"/>
    </row>
    <row r="3446" spans="5:8">
      <c r="E3446" s="501"/>
      <c r="F3446" s="503"/>
      <c r="G3446" s="503"/>
      <c r="H3446" s="503"/>
    </row>
    <row r="3447" spans="5:8">
      <c r="E3447" s="501"/>
      <c r="F3447" s="503"/>
      <c r="G3447" s="503"/>
      <c r="H3447" s="503"/>
    </row>
    <row r="3448" spans="5:8">
      <c r="E3448" s="501"/>
      <c r="F3448" s="503"/>
      <c r="G3448" s="503"/>
      <c r="H3448" s="503"/>
    </row>
    <row r="3449" spans="5:8">
      <c r="E3449" s="501"/>
      <c r="F3449" s="503"/>
      <c r="G3449" s="503"/>
      <c r="H3449" s="503"/>
    </row>
    <row r="3450" spans="5:8">
      <c r="E3450" s="501"/>
      <c r="F3450" s="503"/>
      <c r="G3450" s="503"/>
      <c r="H3450" s="503"/>
    </row>
    <row r="3451" spans="5:8">
      <c r="E3451" s="501"/>
      <c r="F3451" s="503"/>
      <c r="G3451" s="503"/>
      <c r="H3451" s="503"/>
    </row>
    <row r="3452" spans="5:8">
      <c r="E3452" s="501"/>
      <c r="F3452" s="503"/>
      <c r="G3452" s="503"/>
      <c r="H3452" s="503"/>
    </row>
    <row r="3453" spans="5:8">
      <c r="E3453" s="501"/>
      <c r="F3453" s="503"/>
      <c r="G3453" s="503"/>
      <c r="H3453" s="503"/>
    </row>
    <row r="3454" spans="5:8">
      <c r="E3454" s="501"/>
      <c r="F3454" s="503"/>
      <c r="G3454" s="503"/>
      <c r="H3454" s="503"/>
    </row>
    <row r="3455" spans="5:8">
      <c r="E3455" s="501"/>
      <c r="F3455" s="503"/>
      <c r="G3455" s="503"/>
      <c r="H3455" s="503"/>
    </row>
    <row r="3456" spans="5:8">
      <c r="E3456" s="501"/>
      <c r="F3456" s="503"/>
      <c r="G3456" s="503"/>
      <c r="H3456" s="503"/>
    </row>
    <row r="3457" spans="5:8">
      <c r="E3457" s="501"/>
      <c r="F3457" s="503"/>
      <c r="G3457" s="503"/>
      <c r="H3457" s="503"/>
    </row>
    <row r="3458" spans="5:8">
      <c r="E3458" s="501"/>
      <c r="F3458" s="503"/>
      <c r="G3458" s="503"/>
      <c r="H3458" s="503"/>
    </row>
    <row r="3459" spans="5:8">
      <c r="E3459" s="501"/>
      <c r="F3459" s="503"/>
      <c r="G3459" s="503"/>
      <c r="H3459" s="503"/>
    </row>
    <row r="3460" spans="5:8">
      <c r="E3460" s="501"/>
      <c r="F3460" s="503"/>
      <c r="G3460" s="503"/>
      <c r="H3460" s="503"/>
    </row>
    <row r="3461" spans="5:8">
      <c r="E3461" s="501"/>
      <c r="F3461" s="503"/>
      <c r="G3461" s="503"/>
      <c r="H3461" s="503"/>
    </row>
    <row r="3462" spans="5:8">
      <c r="E3462" s="501"/>
      <c r="F3462" s="503"/>
      <c r="G3462" s="503"/>
      <c r="H3462" s="503"/>
    </row>
    <row r="3463" spans="5:8">
      <c r="E3463" s="501"/>
      <c r="F3463" s="503"/>
      <c r="G3463" s="503"/>
      <c r="H3463" s="503"/>
    </row>
    <row r="3464" spans="5:8">
      <c r="E3464" s="501"/>
      <c r="F3464" s="503"/>
      <c r="G3464" s="503"/>
      <c r="H3464" s="503"/>
    </row>
    <row r="3465" spans="5:8">
      <c r="E3465" s="501"/>
      <c r="F3465" s="503"/>
      <c r="G3465" s="503"/>
      <c r="H3465" s="503"/>
    </row>
    <row r="3466" spans="5:8">
      <c r="E3466" s="501"/>
      <c r="F3466" s="503"/>
      <c r="G3466" s="503"/>
      <c r="H3466" s="503"/>
    </row>
    <row r="3467" spans="5:8">
      <c r="E3467" s="501"/>
      <c r="F3467" s="503"/>
      <c r="G3467" s="503"/>
      <c r="H3467" s="503"/>
    </row>
    <row r="3468" spans="5:8">
      <c r="E3468" s="501"/>
      <c r="F3468" s="503"/>
      <c r="G3468" s="503"/>
      <c r="H3468" s="503"/>
    </row>
    <row r="3469" spans="5:8">
      <c r="E3469" s="501"/>
      <c r="F3469" s="503"/>
      <c r="G3469" s="503"/>
      <c r="H3469" s="503"/>
    </row>
    <row r="3470" spans="5:8">
      <c r="E3470" s="501"/>
      <c r="F3470" s="503"/>
      <c r="G3470" s="503"/>
      <c r="H3470" s="503"/>
    </row>
    <row r="3471" spans="5:8">
      <c r="E3471" s="501"/>
      <c r="F3471" s="503"/>
      <c r="G3471" s="503"/>
      <c r="H3471" s="503"/>
    </row>
    <row r="3472" spans="5:8">
      <c r="E3472" s="501"/>
      <c r="F3472" s="503"/>
      <c r="G3472" s="503"/>
      <c r="H3472" s="503"/>
    </row>
    <row r="3473" spans="5:8">
      <c r="E3473" s="501"/>
      <c r="F3473" s="503"/>
      <c r="G3473" s="503"/>
      <c r="H3473" s="503"/>
    </row>
    <row r="3474" spans="5:8">
      <c r="E3474" s="501"/>
      <c r="F3474" s="503"/>
      <c r="G3474" s="503"/>
      <c r="H3474" s="503"/>
    </row>
    <row r="3475" spans="5:8">
      <c r="E3475" s="501"/>
      <c r="F3475" s="503"/>
      <c r="G3475" s="503"/>
      <c r="H3475" s="503"/>
    </row>
    <row r="3476" spans="5:8">
      <c r="E3476" s="501"/>
      <c r="F3476" s="503"/>
      <c r="G3476" s="503"/>
      <c r="H3476" s="503"/>
    </row>
    <row r="3477" spans="5:8">
      <c r="E3477" s="501"/>
      <c r="F3477" s="503"/>
      <c r="G3477" s="503"/>
      <c r="H3477" s="503"/>
    </row>
    <row r="3478" spans="5:8">
      <c r="E3478" s="501"/>
      <c r="F3478" s="503"/>
      <c r="G3478" s="503"/>
      <c r="H3478" s="503"/>
    </row>
    <row r="3479" spans="5:8">
      <c r="E3479" s="501"/>
      <c r="F3479" s="503"/>
      <c r="G3479" s="503"/>
      <c r="H3479" s="503"/>
    </row>
    <row r="3480" spans="5:8">
      <c r="E3480" s="501"/>
      <c r="F3480" s="503"/>
      <c r="G3480" s="503"/>
      <c r="H3480" s="503"/>
    </row>
    <row r="3481" spans="5:8">
      <c r="E3481" s="501"/>
      <c r="F3481" s="503"/>
      <c r="G3481" s="503"/>
      <c r="H3481" s="503"/>
    </row>
    <row r="3482" spans="5:8">
      <c r="E3482" s="501"/>
      <c r="F3482" s="503"/>
      <c r="G3482" s="503"/>
      <c r="H3482" s="503"/>
    </row>
    <row r="3483" spans="5:8">
      <c r="E3483" s="501"/>
      <c r="F3483" s="503"/>
      <c r="G3483" s="503"/>
      <c r="H3483" s="503"/>
    </row>
    <row r="3484" spans="5:8">
      <c r="E3484" s="501"/>
      <c r="F3484" s="503"/>
      <c r="G3484" s="503"/>
      <c r="H3484" s="503"/>
    </row>
    <row r="3485" spans="5:8">
      <c r="E3485" s="501"/>
      <c r="F3485" s="503"/>
      <c r="G3485" s="503"/>
      <c r="H3485" s="503"/>
    </row>
    <row r="3486" spans="5:8">
      <c r="E3486" s="501"/>
      <c r="F3486" s="503"/>
      <c r="G3486" s="503"/>
      <c r="H3486" s="503"/>
    </row>
    <row r="3487" spans="5:8">
      <c r="E3487" s="501"/>
      <c r="F3487" s="503"/>
      <c r="G3487" s="503"/>
      <c r="H3487" s="503"/>
    </row>
    <row r="3488" spans="5:8">
      <c r="E3488" s="501"/>
      <c r="F3488" s="503"/>
      <c r="G3488" s="503"/>
      <c r="H3488" s="503"/>
    </row>
    <row r="3489" spans="5:8">
      <c r="E3489" s="501"/>
      <c r="F3489" s="503"/>
      <c r="G3489" s="503"/>
      <c r="H3489" s="503"/>
    </row>
    <row r="3490" spans="5:8">
      <c r="E3490" s="501"/>
      <c r="F3490" s="503"/>
      <c r="G3490" s="503"/>
      <c r="H3490" s="503"/>
    </row>
    <row r="3491" spans="5:8">
      <c r="E3491" s="501"/>
      <c r="F3491" s="503"/>
      <c r="G3491" s="503"/>
      <c r="H3491" s="503"/>
    </row>
    <row r="3492" spans="5:8">
      <c r="E3492" s="501"/>
      <c r="F3492" s="503"/>
      <c r="G3492" s="503"/>
      <c r="H3492" s="503"/>
    </row>
    <row r="3493" spans="5:8">
      <c r="E3493" s="501"/>
      <c r="F3493" s="503"/>
      <c r="G3493" s="503"/>
      <c r="H3493" s="503"/>
    </row>
    <row r="3494" spans="5:8">
      <c r="E3494" s="501"/>
      <c r="F3494" s="503"/>
      <c r="G3494" s="503"/>
      <c r="H3494" s="503"/>
    </row>
    <row r="3495" spans="5:8">
      <c r="E3495" s="501"/>
      <c r="F3495" s="503"/>
      <c r="G3495" s="503"/>
      <c r="H3495" s="503"/>
    </row>
    <row r="3496" spans="5:8">
      <c r="E3496" s="501"/>
      <c r="F3496" s="503"/>
      <c r="G3496" s="503"/>
      <c r="H3496" s="503"/>
    </row>
    <row r="3497" spans="5:8">
      <c r="E3497" s="501"/>
      <c r="F3497" s="503"/>
      <c r="G3497" s="503"/>
      <c r="H3497" s="503"/>
    </row>
    <row r="3498" spans="5:8">
      <c r="E3498" s="501"/>
      <c r="F3498" s="503"/>
      <c r="G3498" s="503"/>
      <c r="H3498" s="503"/>
    </row>
    <row r="3499" spans="5:8">
      <c r="E3499" s="501"/>
      <c r="F3499" s="503"/>
      <c r="G3499" s="503"/>
      <c r="H3499" s="503"/>
    </row>
    <row r="3500" spans="5:8">
      <c r="E3500" s="501"/>
      <c r="F3500" s="503"/>
      <c r="G3500" s="503"/>
      <c r="H3500" s="503"/>
    </row>
    <row r="3501" spans="5:8">
      <c r="E3501" s="501"/>
      <c r="F3501" s="503"/>
      <c r="G3501" s="503"/>
      <c r="H3501" s="503"/>
    </row>
    <row r="3502" spans="5:8">
      <c r="E3502" s="501"/>
      <c r="F3502" s="503"/>
      <c r="G3502" s="503"/>
      <c r="H3502" s="503"/>
    </row>
    <row r="3503" spans="5:8">
      <c r="E3503" s="501"/>
      <c r="F3503" s="503"/>
      <c r="G3503" s="503"/>
      <c r="H3503" s="503"/>
    </row>
    <row r="3504" spans="5:8">
      <c r="E3504" s="501"/>
      <c r="F3504" s="503"/>
      <c r="G3504" s="503"/>
      <c r="H3504" s="503"/>
    </row>
    <row r="3505" spans="5:8">
      <c r="E3505" s="501"/>
      <c r="F3505" s="503"/>
      <c r="G3505" s="503"/>
      <c r="H3505" s="503"/>
    </row>
    <row r="3506" spans="5:8">
      <c r="E3506" s="501"/>
      <c r="F3506" s="503"/>
      <c r="G3506" s="503"/>
      <c r="H3506" s="503"/>
    </row>
    <row r="3507" spans="5:8">
      <c r="E3507" s="501"/>
      <c r="F3507" s="503"/>
      <c r="G3507" s="503"/>
      <c r="H3507" s="503"/>
    </row>
    <row r="3508" spans="5:8">
      <c r="E3508" s="501"/>
      <c r="F3508" s="503"/>
      <c r="G3508" s="503"/>
      <c r="H3508" s="503"/>
    </row>
    <row r="3509" spans="5:8">
      <c r="E3509" s="501"/>
      <c r="F3509" s="503"/>
      <c r="G3509" s="503"/>
      <c r="H3509" s="503"/>
    </row>
    <row r="3510" spans="5:8">
      <c r="E3510" s="501"/>
      <c r="F3510" s="503"/>
      <c r="G3510" s="503"/>
      <c r="H3510" s="503"/>
    </row>
    <row r="3511" spans="5:8">
      <c r="E3511" s="501"/>
      <c r="F3511" s="503"/>
      <c r="G3511" s="503"/>
      <c r="H3511" s="503"/>
    </row>
    <row r="3512" spans="5:8">
      <c r="E3512" s="501"/>
      <c r="F3512" s="503"/>
      <c r="G3512" s="503"/>
      <c r="H3512" s="503"/>
    </row>
    <row r="3513" spans="5:8">
      <c r="E3513" s="501"/>
      <c r="F3513" s="503"/>
      <c r="G3513" s="503"/>
      <c r="H3513" s="503"/>
    </row>
    <row r="3514" spans="5:8">
      <c r="E3514" s="501"/>
      <c r="F3514" s="503"/>
      <c r="G3514" s="503"/>
      <c r="H3514" s="503"/>
    </row>
    <row r="3515" spans="5:8">
      <c r="E3515" s="501"/>
      <c r="F3515" s="503"/>
      <c r="G3515" s="503"/>
      <c r="H3515" s="503"/>
    </row>
    <row r="3516" spans="5:8">
      <c r="E3516" s="501"/>
      <c r="F3516" s="503"/>
      <c r="G3516" s="503"/>
      <c r="H3516" s="503"/>
    </row>
    <row r="3517" spans="5:8">
      <c r="E3517" s="501"/>
      <c r="F3517" s="503"/>
      <c r="G3517" s="503"/>
      <c r="H3517" s="503"/>
    </row>
    <row r="3518" spans="5:8">
      <c r="E3518" s="501"/>
      <c r="F3518" s="503"/>
      <c r="G3518" s="503"/>
      <c r="H3518" s="503"/>
    </row>
    <row r="3519" spans="5:8">
      <c r="E3519" s="501"/>
      <c r="F3519" s="503"/>
      <c r="G3519" s="503"/>
      <c r="H3519" s="503"/>
    </row>
    <row r="3520" spans="5:8">
      <c r="E3520" s="501"/>
      <c r="F3520" s="503"/>
      <c r="G3520" s="503"/>
      <c r="H3520" s="503"/>
    </row>
    <row r="3521" spans="5:8">
      <c r="E3521" s="501"/>
      <c r="F3521" s="503"/>
      <c r="G3521" s="503"/>
      <c r="H3521" s="503"/>
    </row>
    <row r="3522" spans="5:8">
      <c r="E3522" s="501"/>
      <c r="F3522" s="503"/>
      <c r="G3522" s="503"/>
      <c r="H3522" s="503"/>
    </row>
    <row r="3523" spans="5:8">
      <c r="E3523" s="501"/>
      <c r="F3523" s="503"/>
      <c r="G3523" s="503"/>
      <c r="H3523" s="503"/>
    </row>
    <row r="3524" spans="5:8">
      <c r="E3524" s="501"/>
      <c r="F3524" s="503"/>
      <c r="G3524" s="503"/>
      <c r="H3524" s="503"/>
    </row>
    <row r="3525" spans="5:8">
      <c r="E3525" s="501"/>
      <c r="F3525" s="503"/>
      <c r="G3525" s="503"/>
      <c r="H3525" s="503"/>
    </row>
    <row r="3526" spans="5:8">
      <c r="E3526" s="501"/>
      <c r="F3526" s="503"/>
      <c r="G3526" s="503"/>
      <c r="H3526" s="503"/>
    </row>
    <row r="3527" spans="5:8">
      <c r="E3527" s="501"/>
      <c r="F3527" s="503"/>
      <c r="G3527" s="503"/>
      <c r="H3527" s="503"/>
    </row>
    <row r="3528" spans="5:8">
      <c r="E3528" s="501"/>
      <c r="F3528" s="503"/>
      <c r="G3528" s="503"/>
      <c r="H3528" s="503"/>
    </row>
    <row r="3529" spans="5:8">
      <c r="E3529" s="501"/>
      <c r="F3529" s="503"/>
      <c r="G3529" s="503"/>
      <c r="H3529" s="503"/>
    </row>
    <row r="3530" spans="5:8">
      <c r="E3530" s="501"/>
      <c r="F3530" s="503"/>
      <c r="G3530" s="503"/>
      <c r="H3530" s="503"/>
    </row>
    <row r="3531" spans="5:8">
      <c r="E3531" s="501"/>
      <c r="F3531" s="503"/>
      <c r="G3531" s="503"/>
      <c r="H3531" s="503"/>
    </row>
    <row r="3532" spans="5:8">
      <c r="E3532" s="501"/>
      <c r="F3532" s="503"/>
      <c r="G3532" s="503"/>
      <c r="H3532" s="503"/>
    </row>
    <row r="3533" spans="5:8">
      <c r="E3533" s="501"/>
      <c r="F3533" s="503"/>
      <c r="G3533" s="503"/>
      <c r="H3533" s="503"/>
    </row>
    <row r="3534" spans="5:8">
      <c r="E3534" s="501"/>
      <c r="F3534" s="503"/>
      <c r="G3534" s="503"/>
      <c r="H3534" s="503"/>
    </row>
    <row r="3535" spans="5:8">
      <c r="E3535" s="501"/>
      <c r="F3535" s="503"/>
      <c r="G3535" s="503"/>
      <c r="H3535" s="503"/>
    </row>
    <row r="3536" spans="5:8">
      <c r="E3536" s="501"/>
      <c r="F3536" s="503"/>
      <c r="G3536" s="503"/>
      <c r="H3536" s="503"/>
    </row>
    <row r="3537" spans="5:8">
      <c r="E3537" s="501"/>
      <c r="F3537" s="503"/>
      <c r="G3537" s="503"/>
      <c r="H3537" s="503"/>
    </row>
    <row r="3538" spans="5:8">
      <c r="E3538" s="501"/>
      <c r="F3538" s="503"/>
      <c r="G3538" s="503"/>
      <c r="H3538" s="503"/>
    </row>
    <row r="3539" spans="5:8">
      <c r="E3539" s="501"/>
      <c r="F3539" s="503"/>
      <c r="G3539" s="503"/>
      <c r="H3539" s="503"/>
    </row>
    <row r="3540" spans="5:8">
      <c r="E3540" s="501"/>
      <c r="F3540" s="503"/>
      <c r="G3540" s="503"/>
      <c r="H3540" s="503"/>
    </row>
    <row r="3541" spans="5:8">
      <c r="E3541" s="501"/>
      <c r="F3541" s="503"/>
      <c r="G3541" s="503"/>
      <c r="H3541" s="503"/>
    </row>
    <row r="3542" spans="5:8">
      <c r="E3542" s="501"/>
      <c r="F3542" s="503"/>
      <c r="G3542" s="503"/>
      <c r="H3542" s="503"/>
    </row>
    <row r="3543" spans="5:8">
      <c r="E3543" s="501"/>
      <c r="F3543" s="503"/>
      <c r="G3543" s="503"/>
      <c r="H3543" s="503"/>
    </row>
    <row r="3544" spans="5:8">
      <c r="E3544" s="501"/>
      <c r="F3544" s="503"/>
      <c r="G3544" s="503"/>
      <c r="H3544" s="503"/>
    </row>
    <row r="3545" spans="5:8">
      <c r="E3545" s="501"/>
      <c r="F3545" s="503"/>
      <c r="G3545" s="503"/>
      <c r="H3545" s="503"/>
    </row>
    <row r="3546" spans="5:8">
      <c r="E3546" s="501"/>
      <c r="F3546" s="503"/>
      <c r="G3546" s="503"/>
      <c r="H3546" s="503"/>
    </row>
    <row r="3547" spans="5:8">
      <c r="E3547" s="501"/>
      <c r="F3547" s="503"/>
      <c r="G3547" s="503"/>
      <c r="H3547" s="503"/>
    </row>
    <row r="3548" spans="5:8">
      <c r="E3548" s="501"/>
      <c r="F3548" s="503"/>
      <c r="G3548" s="503"/>
      <c r="H3548" s="503"/>
    </row>
    <row r="3549" spans="5:8">
      <c r="E3549" s="501"/>
      <c r="F3549" s="503"/>
      <c r="G3549" s="503"/>
      <c r="H3549" s="503"/>
    </row>
    <row r="3550" spans="5:8">
      <c r="E3550" s="501"/>
      <c r="F3550" s="503"/>
      <c r="G3550" s="503"/>
      <c r="H3550" s="503"/>
    </row>
    <row r="3551" spans="5:8">
      <c r="E3551" s="501"/>
      <c r="F3551" s="503"/>
      <c r="G3551" s="503"/>
      <c r="H3551" s="503"/>
    </row>
    <row r="3552" spans="5:8">
      <c r="E3552" s="501"/>
      <c r="F3552" s="503"/>
      <c r="G3552" s="503"/>
      <c r="H3552" s="503"/>
    </row>
    <row r="3553" spans="5:8">
      <c r="E3553" s="501"/>
      <c r="F3553" s="503"/>
      <c r="G3553" s="503"/>
      <c r="H3553" s="503"/>
    </row>
    <row r="3554" spans="5:8">
      <c r="E3554" s="501"/>
      <c r="F3554" s="503"/>
      <c r="G3554" s="503"/>
      <c r="H3554" s="503"/>
    </row>
    <row r="3555" spans="5:8">
      <c r="E3555" s="501"/>
      <c r="F3555" s="503"/>
      <c r="G3555" s="503"/>
      <c r="H3555" s="503"/>
    </row>
    <row r="3556" spans="5:8">
      <c r="E3556" s="501"/>
      <c r="F3556" s="503"/>
      <c r="G3556" s="503"/>
      <c r="H3556" s="503"/>
    </row>
    <row r="3557" spans="5:8">
      <c r="E3557" s="501"/>
      <c r="F3557" s="503"/>
      <c r="G3557" s="503"/>
      <c r="H3557" s="503"/>
    </row>
    <row r="3558" spans="5:8">
      <c r="E3558" s="501"/>
      <c r="F3558" s="503"/>
      <c r="G3558" s="503"/>
      <c r="H3558" s="503"/>
    </row>
    <row r="3559" spans="5:8">
      <c r="E3559" s="501"/>
      <c r="F3559" s="503"/>
      <c r="G3559" s="503"/>
      <c r="H3559" s="503"/>
    </row>
    <row r="3560" spans="5:8">
      <c r="E3560" s="501"/>
      <c r="F3560" s="503"/>
      <c r="G3560" s="503"/>
      <c r="H3560" s="503"/>
    </row>
    <row r="3561" spans="5:8">
      <c r="E3561" s="501"/>
      <c r="F3561" s="503"/>
      <c r="G3561" s="503"/>
      <c r="H3561" s="503"/>
    </row>
    <row r="3562" spans="5:8">
      <c r="E3562" s="501"/>
      <c r="F3562" s="503"/>
      <c r="G3562" s="503"/>
      <c r="H3562" s="503"/>
    </row>
    <row r="3563" spans="5:8">
      <c r="E3563" s="501"/>
      <c r="F3563" s="503"/>
      <c r="G3563" s="503"/>
      <c r="H3563" s="503"/>
    </row>
    <row r="3564" spans="5:8">
      <c r="E3564" s="501"/>
      <c r="F3564" s="503"/>
      <c r="G3564" s="503"/>
      <c r="H3564" s="503"/>
    </row>
    <row r="3565" spans="5:8">
      <c r="E3565" s="501"/>
      <c r="F3565" s="503"/>
      <c r="G3565" s="503"/>
      <c r="H3565" s="503"/>
    </row>
    <row r="3566" spans="5:8">
      <c r="E3566" s="501"/>
      <c r="F3566" s="503"/>
      <c r="G3566" s="503"/>
      <c r="H3566" s="503"/>
    </row>
    <row r="3567" spans="5:8">
      <c r="E3567" s="501"/>
      <c r="F3567" s="503"/>
      <c r="G3567" s="503"/>
      <c r="H3567" s="503"/>
    </row>
    <row r="3568" spans="5:8">
      <c r="E3568" s="501"/>
      <c r="F3568" s="503"/>
      <c r="G3568" s="503"/>
      <c r="H3568" s="503"/>
    </row>
    <row r="3569" spans="5:8">
      <c r="E3569" s="501"/>
      <c r="F3569" s="503"/>
      <c r="G3569" s="503"/>
      <c r="H3569" s="503"/>
    </row>
    <row r="3570" spans="5:8">
      <c r="E3570" s="501"/>
      <c r="F3570" s="503"/>
      <c r="G3570" s="503"/>
      <c r="H3570" s="503"/>
    </row>
    <row r="3571" spans="5:8">
      <c r="E3571" s="501"/>
      <c r="F3571" s="503"/>
      <c r="G3571" s="503"/>
      <c r="H3571" s="503"/>
    </row>
    <row r="3572" spans="5:8">
      <c r="E3572" s="501"/>
      <c r="F3572" s="503"/>
      <c r="G3572" s="503"/>
      <c r="H3572" s="503"/>
    </row>
    <row r="3573" spans="5:8">
      <c r="E3573" s="501"/>
      <c r="F3573" s="503"/>
      <c r="G3573" s="503"/>
      <c r="H3573" s="503"/>
    </row>
    <row r="3574" spans="5:8">
      <c r="E3574" s="501"/>
      <c r="F3574" s="503"/>
      <c r="G3574" s="503"/>
      <c r="H3574" s="503"/>
    </row>
    <row r="3575" spans="5:8">
      <c r="E3575" s="501"/>
      <c r="F3575" s="503"/>
      <c r="G3575" s="503"/>
      <c r="H3575" s="503"/>
    </row>
    <row r="3576" spans="5:8">
      <c r="E3576" s="501"/>
      <c r="F3576" s="503"/>
      <c r="G3576" s="503"/>
      <c r="H3576" s="503"/>
    </row>
    <row r="3577" spans="5:8">
      <c r="E3577" s="501"/>
      <c r="F3577" s="503"/>
      <c r="G3577" s="503"/>
      <c r="H3577" s="503"/>
    </row>
    <row r="3578" spans="5:8">
      <c r="E3578" s="501"/>
      <c r="F3578" s="503"/>
      <c r="G3578" s="503"/>
      <c r="H3578" s="503"/>
    </row>
    <row r="3579" spans="5:8">
      <c r="E3579" s="501"/>
      <c r="F3579" s="503"/>
      <c r="G3579" s="503"/>
      <c r="H3579" s="503"/>
    </row>
    <row r="3580" spans="5:8">
      <c r="E3580" s="501"/>
      <c r="F3580" s="503"/>
      <c r="G3580" s="503"/>
      <c r="H3580" s="503"/>
    </row>
    <row r="3581" spans="5:8">
      <c r="E3581" s="501"/>
      <c r="F3581" s="503"/>
      <c r="G3581" s="503"/>
      <c r="H3581" s="503"/>
    </row>
    <row r="3582" spans="5:8">
      <c r="E3582" s="501"/>
      <c r="F3582" s="503"/>
      <c r="G3582" s="503"/>
      <c r="H3582" s="503"/>
    </row>
    <row r="3583" spans="5:8">
      <c r="E3583" s="501"/>
      <c r="F3583" s="503"/>
      <c r="G3583" s="503"/>
      <c r="H3583" s="503"/>
    </row>
    <row r="3584" spans="5:8">
      <c r="E3584" s="501"/>
      <c r="F3584" s="503"/>
      <c r="G3584" s="503"/>
      <c r="H3584" s="503"/>
    </row>
    <row r="3585" spans="5:8">
      <c r="E3585" s="501"/>
      <c r="F3585" s="503"/>
      <c r="G3585" s="503"/>
      <c r="H3585" s="503"/>
    </row>
    <row r="3586" spans="5:8">
      <c r="E3586" s="501"/>
      <c r="F3586" s="503"/>
      <c r="G3586" s="503"/>
      <c r="H3586" s="503"/>
    </row>
    <row r="3587" spans="5:8">
      <c r="E3587" s="501"/>
      <c r="F3587" s="503"/>
      <c r="G3587" s="503"/>
      <c r="H3587" s="503"/>
    </row>
    <row r="3588" spans="5:8">
      <c r="E3588" s="501"/>
      <c r="F3588" s="503"/>
      <c r="G3588" s="503"/>
      <c r="H3588" s="503"/>
    </row>
    <row r="3589" spans="5:8">
      <c r="E3589" s="501"/>
      <c r="F3589" s="503"/>
      <c r="G3589" s="503"/>
      <c r="H3589" s="503"/>
    </row>
    <row r="3590" spans="5:8">
      <c r="E3590" s="501"/>
      <c r="F3590" s="503"/>
      <c r="G3590" s="503"/>
      <c r="H3590" s="503"/>
    </row>
    <row r="3591" spans="5:8">
      <c r="E3591" s="501"/>
      <c r="F3591" s="503"/>
      <c r="G3591" s="503"/>
      <c r="H3591" s="503"/>
    </row>
    <row r="3592" spans="5:8">
      <c r="E3592" s="501"/>
      <c r="F3592" s="503"/>
      <c r="G3592" s="503"/>
      <c r="H3592" s="503"/>
    </row>
    <row r="3593" spans="5:8">
      <c r="E3593" s="501"/>
      <c r="F3593" s="503"/>
      <c r="G3593" s="503"/>
      <c r="H3593" s="503"/>
    </row>
    <row r="3594" spans="5:8">
      <c r="E3594" s="501"/>
      <c r="F3594" s="503"/>
      <c r="G3594" s="503"/>
      <c r="H3594" s="503"/>
    </row>
    <row r="3595" spans="5:8">
      <c r="E3595" s="501"/>
      <c r="F3595" s="503"/>
      <c r="G3595" s="503"/>
      <c r="H3595" s="503"/>
    </row>
    <row r="3596" spans="5:8">
      <c r="E3596" s="501"/>
      <c r="F3596" s="503"/>
      <c r="G3596" s="503"/>
      <c r="H3596" s="503"/>
    </row>
    <row r="3597" spans="5:8">
      <c r="E3597" s="501"/>
      <c r="F3597" s="503"/>
      <c r="G3597" s="503"/>
      <c r="H3597" s="503"/>
    </row>
    <row r="3598" spans="5:8">
      <c r="E3598" s="501"/>
      <c r="F3598" s="503"/>
      <c r="G3598" s="503"/>
      <c r="H3598" s="503"/>
    </row>
    <row r="3599" spans="5:8">
      <c r="E3599" s="501"/>
      <c r="F3599" s="503"/>
      <c r="G3599" s="503"/>
      <c r="H3599" s="503"/>
    </row>
    <row r="3600" spans="5:8">
      <c r="E3600" s="501"/>
      <c r="F3600" s="503"/>
      <c r="G3600" s="503"/>
      <c r="H3600" s="503"/>
    </row>
    <row r="3601" spans="5:8">
      <c r="E3601" s="501"/>
      <c r="F3601" s="503"/>
      <c r="G3601" s="503"/>
      <c r="H3601" s="503"/>
    </row>
    <row r="3602" spans="5:8">
      <c r="E3602" s="501"/>
      <c r="F3602" s="503"/>
      <c r="G3602" s="503"/>
      <c r="H3602" s="503"/>
    </row>
    <row r="3603" spans="5:8">
      <c r="E3603" s="501"/>
      <c r="F3603" s="503"/>
      <c r="G3603" s="503"/>
      <c r="H3603" s="503"/>
    </row>
    <row r="3604" spans="5:8">
      <c r="E3604" s="501"/>
      <c r="F3604" s="503"/>
      <c r="G3604" s="503"/>
      <c r="H3604" s="503"/>
    </row>
    <row r="3605" spans="5:8">
      <c r="E3605" s="501"/>
      <c r="F3605" s="503"/>
      <c r="G3605" s="503"/>
      <c r="H3605" s="503"/>
    </row>
    <row r="3606" spans="5:8">
      <c r="E3606" s="501"/>
      <c r="F3606" s="503"/>
      <c r="G3606" s="503"/>
      <c r="H3606" s="503"/>
    </row>
    <row r="3607" spans="5:8">
      <c r="E3607" s="501"/>
      <c r="F3607" s="503"/>
      <c r="G3607" s="503"/>
      <c r="H3607" s="503"/>
    </row>
    <row r="3608" spans="5:8">
      <c r="E3608" s="501"/>
      <c r="F3608" s="503"/>
      <c r="G3608" s="503"/>
      <c r="H3608" s="503"/>
    </row>
    <row r="3609" spans="5:8">
      <c r="E3609" s="501"/>
      <c r="F3609" s="503"/>
      <c r="G3609" s="503"/>
      <c r="H3609" s="503"/>
    </row>
    <row r="3610" spans="5:8">
      <c r="E3610" s="501"/>
      <c r="F3610" s="503"/>
      <c r="G3610" s="503"/>
      <c r="H3610" s="503"/>
    </row>
    <row r="3611" spans="5:8">
      <c r="E3611" s="501"/>
      <c r="F3611" s="503"/>
      <c r="G3611" s="503"/>
      <c r="H3611" s="503"/>
    </row>
    <row r="3612" spans="5:8">
      <c r="E3612" s="501"/>
      <c r="F3612" s="503"/>
      <c r="G3612" s="503"/>
      <c r="H3612" s="503"/>
    </row>
    <row r="3613" spans="5:8">
      <c r="E3613" s="501"/>
      <c r="F3613" s="503"/>
      <c r="G3613" s="503"/>
      <c r="H3613" s="503"/>
    </row>
    <row r="3614" spans="5:8">
      <c r="E3614" s="501"/>
      <c r="F3614" s="503"/>
      <c r="G3614" s="503"/>
      <c r="H3614" s="503"/>
    </row>
    <row r="3615" spans="5:8">
      <c r="E3615" s="501"/>
      <c r="F3615" s="503"/>
      <c r="G3615" s="503"/>
      <c r="H3615" s="503"/>
    </row>
    <row r="3616" spans="5:8">
      <c r="E3616" s="501"/>
      <c r="F3616" s="503"/>
      <c r="G3616" s="503"/>
      <c r="H3616" s="503"/>
    </row>
    <row r="3617" spans="5:8">
      <c r="E3617" s="501"/>
      <c r="F3617" s="503"/>
      <c r="G3617" s="503"/>
      <c r="H3617" s="503"/>
    </row>
    <row r="3618" spans="5:8">
      <c r="E3618" s="501"/>
      <c r="F3618" s="503"/>
      <c r="G3618" s="503"/>
      <c r="H3618" s="503"/>
    </row>
    <row r="3619" spans="5:8">
      <c r="E3619" s="501"/>
      <c r="F3619" s="503"/>
      <c r="G3619" s="503"/>
      <c r="H3619" s="503"/>
    </row>
    <row r="3620" spans="5:8">
      <c r="E3620" s="501"/>
      <c r="F3620" s="503"/>
      <c r="G3620" s="503"/>
      <c r="H3620" s="503"/>
    </row>
    <row r="3621" spans="5:8">
      <c r="E3621" s="501"/>
      <c r="F3621" s="503"/>
      <c r="G3621" s="503"/>
      <c r="H3621" s="503"/>
    </row>
    <row r="3622" spans="5:8">
      <c r="E3622" s="501"/>
      <c r="F3622" s="503"/>
      <c r="G3622" s="503"/>
      <c r="H3622" s="503"/>
    </row>
    <row r="3623" spans="5:8">
      <c r="E3623" s="501"/>
      <c r="F3623" s="503"/>
      <c r="G3623" s="503"/>
      <c r="H3623" s="503"/>
    </row>
    <row r="3624" spans="5:8">
      <c r="E3624" s="501"/>
      <c r="F3624" s="503"/>
      <c r="G3624" s="503"/>
      <c r="H3624" s="503"/>
    </row>
    <row r="3625" spans="5:8">
      <c r="E3625" s="501"/>
      <c r="F3625" s="503"/>
      <c r="G3625" s="503"/>
      <c r="H3625" s="503"/>
    </row>
    <row r="3626" spans="5:8">
      <c r="E3626" s="501"/>
      <c r="F3626" s="503"/>
      <c r="G3626" s="503"/>
      <c r="H3626" s="503"/>
    </row>
    <row r="3627" spans="5:8">
      <c r="E3627" s="501"/>
      <c r="F3627" s="503"/>
      <c r="G3627" s="503"/>
      <c r="H3627" s="503"/>
    </row>
    <row r="3628" spans="5:8">
      <c r="E3628" s="501"/>
      <c r="F3628" s="503"/>
      <c r="G3628" s="503"/>
      <c r="H3628" s="503"/>
    </row>
    <row r="3629" spans="5:8">
      <c r="E3629" s="501"/>
      <c r="F3629" s="503"/>
      <c r="G3629" s="503"/>
      <c r="H3629" s="503"/>
    </row>
    <row r="3630" spans="5:8">
      <c r="E3630" s="501"/>
      <c r="F3630" s="503"/>
      <c r="G3630" s="503"/>
      <c r="H3630" s="503"/>
    </row>
    <row r="3631" spans="5:8">
      <c r="E3631" s="501"/>
      <c r="F3631" s="503"/>
      <c r="G3631" s="503"/>
      <c r="H3631" s="503"/>
    </row>
    <row r="3632" spans="5:8">
      <c r="E3632" s="501"/>
      <c r="F3632" s="503"/>
      <c r="G3632" s="503"/>
      <c r="H3632" s="503"/>
    </row>
    <row r="3633" spans="5:8">
      <c r="E3633" s="501"/>
      <c r="F3633" s="503"/>
      <c r="G3633" s="503"/>
      <c r="H3633" s="503"/>
    </row>
    <row r="3634" spans="5:8">
      <c r="E3634" s="501"/>
      <c r="F3634" s="503"/>
      <c r="G3634" s="503"/>
      <c r="H3634" s="503"/>
    </row>
    <row r="3635" spans="5:8">
      <c r="E3635" s="501"/>
      <c r="F3635" s="503"/>
      <c r="G3635" s="503"/>
      <c r="H3635" s="503"/>
    </row>
    <row r="3636" spans="5:8">
      <c r="E3636" s="501"/>
      <c r="F3636" s="503"/>
      <c r="G3636" s="503"/>
      <c r="H3636" s="503"/>
    </row>
    <row r="3637" spans="5:8">
      <c r="E3637" s="501"/>
      <c r="F3637" s="503"/>
      <c r="G3637" s="503"/>
      <c r="H3637" s="503"/>
    </row>
    <row r="3638" spans="5:8">
      <c r="E3638" s="501"/>
      <c r="F3638" s="503"/>
      <c r="G3638" s="503"/>
      <c r="H3638" s="503"/>
    </row>
    <row r="3639" spans="5:8">
      <c r="E3639" s="501"/>
      <c r="F3639" s="503"/>
      <c r="G3639" s="503"/>
      <c r="H3639" s="503"/>
    </row>
    <row r="3640" spans="5:8">
      <c r="E3640" s="501"/>
      <c r="F3640" s="503"/>
      <c r="G3640" s="503"/>
      <c r="H3640" s="503"/>
    </row>
    <row r="3641" spans="5:8">
      <c r="E3641" s="501"/>
      <c r="F3641" s="503"/>
      <c r="G3641" s="503"/>
      <c r="H3641" s="503"/>
    </row>
    <row r="3642" spans="5:8">
      <c r="E3642" s="501"/>
      <c r="F3642" s="503"/>
      <c r="G3642" s="503"/>
      <c r="H3642" s="503"/>
    </row>
    <row r="3643" spans="5:8">
      <c r="E3643" s="501"/>
      <c r="F3643" s="503"/>
      <c r="G3643" s="503"/>
      <c r="H3643" s="503"/>
    </row>
    <row r="3644" spans="5:8">
      <c r="E3644" s="501"/>
      <c r="F3644" s="503"/>
      <c r="G3644" s="503"/>
      <c r="H3644" s="503"/>
    </row>
    <row r="3645" spans="5:8">
      <c r="E3645" s="501"/>
      <c r="F3645" s="503"/>
      <c r="G3645" s="503"/>
      <c r="H3645" s="503"/>
    </row>
    <row r="3646" spans="5:8">
      <c r="E3646" s="501"/>
      <c r="F3646" s="503"/>
      <c r="G3646" s="503"/>
      <c r="H3646" s="503"/>
    </row>
    <row r="3647" spans="5:8">
      <c r="E3647" s="501"/>
      <c r="F3647" s="503"/>
      <c r="G3647" s="503"/>
      <c r="H3647" s="503"/>
    </row>
    <row r="3648" spans="5:8">
      <c r="E3648" s="501"/>
      <c r="F3648" s="503"/>
      <c r="G3648" s="503"/>
      <c r="H3648" s="503"/>
    </row>
    <row r="3649" spans="5:8">
      <c r="E3649" s="501"/>
      <c r="F3649" s="503"/>
      <c r="G3649" s="503"/>
      <c r="H3649" s="503"/>
    </row>
    <row r="3650" spans="5:8">
      <c r="E3650" s="501"/>
      <c r="F3650" s="503"/>
      <c r="G3650" s="503"/>
      <c r="H3650" s="503"/>
    </row>
    <row r="3651" spans="5:8">
      <c r="E3651" s="501"/>
      <c r="F3651" s="503"/>
      <c r="G3651" s="503"/>
      <c r="H3651" s="503"/>
    </row>
    <row r="3652" spans="5:8">
      <c r="E3652" s="501"/>
      <c r="F3652" s="503"/>
      <c r="G3652" s="503"/>
      <c r="H3652" s="503"/>
    </row>
    <row r="3653" spans="5:8">
      <c r="E3653" s="501"/>
      <c r="F3653" s="503"/>
      <c r="G3653" s="503"/>
      <c r="H3653" s="503"/>
    </row>
    <row r="3654" spans="5:8">
      <c r="E3654" s="501"/>
      <c r="F3654" s="503"/>
      <c r="G3654" s="503"/>
      <c r="H3654" s="503"/>
    </row>
    <row r="3655" spans="5:8">
      <c r="E3655" s="501"/>
      <c r="F3655" s="503"/>
      <c r="G3655" s="503"/>
      <c r="H3655" s="503"/>
    </row>
    <row r="3656" spans="5:8">
      <c r="E3656" s="501"/>
      <c r="F3656" s="503"/>
      <c r="G3656" s="503"/>
      <c r="H3656" s="503"/>
    </row>
    <row r="3657" spans="5:8">
      <c r="E3657" s="501"/>
      <c r="F3657" s="503"/>
      <c r="G3657" s="503"/>
      <c r="H3657" s="503"/>
    </row>
    <row r="3658" spans="5:8">
      <c r="E3658" s="501"/>
      <c r="F3658" s="503"/>
      <c r="G3658" s="503"/>
      <c r="H3658" s="503"/>
    </row>
    <row r="3659" spans="5:8">
      <c r="E3659" s="501"/>
      <c r="F3659" s="503"/>
      <c r="G3659" s="503"/>
      <c r="H3659" s="503"/>
    </row>
    <row r="3660" spans="5:8">
      <c r="E3660" s="501"/>
      <c r="F3660" s="503"/>
      <c r="G3660" s="503"/>
      <c r="H3660" s="503"/>
    </row>
    <row r="3661" spans="5:8">
      <c r="E3661" s="501"/>
      <c r="F3661" s="503"/>
      <c r="G3661" s="503"/>
      <c r="H3661" s="503"/>
    </row>
    <row r="3662" spans="5:8">
      <c r="E3662" s="501"/>
      <c r="F3662" s="503"/>
      <c r="G3662" s="503"/>
      <c r="H3662" s="503"/>
    </row>
    <row r="3663" spans="5:8">
      <c r="E3663" s="501"/>
      <c r="F3663" s="503"/>
      <c r="G3663" s="503"/>
      <c r="H3663" s="503"/>
    </row>
    <row r="3664" spans="5:8">
      <c r="E3664" s="501"/>
      <c r="F3664" s="503"/>
      <c r="G3664" s="503"/>
      <c r="H3664" s="503"/>
    </row>
    <row r="3665" spans="5:8">
      <c r="E3665" s="501"/>
      <c r="F3665" s="503"/>
      <c r="G3665" s="503"/>
      <c r="H3665" s="503"/>
    </row>
    <row r="3666" spans="5:8">
      <c r="E3666" s="501"/>
      <c r="F3666" s="503"/>
      <c r="G3666" s="503"/>
      <c r="H3666" s="503"/>
    </row>
    <row r="3667" spans="5:8">
      <c r="E3667" s="501"/>
      <c r="F3667" s="503"/>
      <c r="G3667" s="503"/>
      <c r="H3667" s="503"/>
    </row>
    <row r="3668" spans="5:8">
      <c r="E3668" s="501"/>
      <c r="F3668" s="503"/>
      <c r="G3668" s="503"/>
      <c r="H3668" s="503"/>
    </row>
    <row r="3669" spans="5:8">
      <c r="E3669" s="501"/>
      <c r="F3669" s="503"/>
      <c r="G3669" s="503"/>
      <c r="H3669" s="503"/>
    </row>
    <row r="3670" spans="5:8">
      <c r="E3670" s="501"/>
      <c r="F3670" s="503"/>
      <c r="G3670" s="503"/>
      <c r="H3670" s="503"/>
    </row>
    <row r="3671" spans="5:8">
      <c r="E3671" s="501"/>
      <c r="F3671" s="503"/>
      <c r="G3671" s="503"/>
      <c r="H3671" s="503"/>
    </row>
    <row r="3672" spans="5:8">
      <c r="E3672" s="501"/>
      <c r="F3672" s="503"/>
      <c r="G3672" s="503"/>
      <c r="H3672" s="503"/>
    </row>
    <row r="3673" spans="5:8">
      <c r="E3673" s="501"/>
      <c r="F3673" s="503"/>
      <c r="G3673" s="503"/>
      <c r="H3673" s="503"/>
    </row>
    <row r="3674" spans="5:8">
      <c r="E3674" s="501"/>
      <c r="F3674" s="503"/>
      <c r="G3674" s="503"/>
      <c r="H3674" s="503"/>
    </row>
    <row r="3675" spans="5:8">
      <c r="E3675" s="501"/>
      <c r="F3675" s="503"/>
      <c r="G3675" s="503"/>
      <c r="H3675" s="503"/>
    </row>
    <row r="3676" spans="5:8">
      <c r="E3676" s="501"/>
      <c r="F3676" s="503"/>
      <c r="G3676" s="503"/>
      <c r="H3676" s="503"/>
    </row>
    <row r="3677" spans="5:8">
      <c r="E3677" s="501"/>
      <c r="F3677" s="503"/>
      <c r="G3677" s="503"/>
      <c r="H3677" s="503"/>
    </row>
    <row r="3678" spans="5:8">
      <c r="E3678" s="501"/>
      <c r="F3678" s="503"/>
      <c r="G3678" s="503"/>
      <c r="H3678" s="503"/>
    </row>
    <row r="3679" spans="5:8">
      <c r="E3679" s="501"/>
      <c r="F3679" s="503"/>
      <c r="G3679" s="503"/>
      <c r="H3679" s="503"/>
    </row>
    <row r="3680" spans="5:8">
      <c r="E3680" s="501"/>
      <c r="F3680" s="503"/>
      <c r="G3680" s="503"/>
      <c r="H3680" s="503"/>
    </row>
    <row r="3681" spans="5:8">
      <c r="E3681" s="501"/>
      <c r="F3681" s="503"/>
      <c r="G3681" s="503"/>
      <c r="H3681" s="503"/>
    </row>
    <row r="3682" spans="5:8">
      <c r="E3682" s="501"/>
      <c r="F3682" s="503"/>
      <c r="G3682" s="503"/>
      <c r="H3682" s="503"/>
    </row>
    <row r="3683" spans="5:8">
      <c r="E3683" s="501"/>
      <c r="F3683" s="503"/>
      <c r="G3683" s="503"/>
      <c r="H3683" s="503"/>
    </row>
    <row r="3684" spans="5:8">
      <c r="E3684" s="501"/>
      <c r="F3684" s="503"/>
      <c r="G3684" s="503"/>
      <c r="H3684" s="503"/>
    </row>
    <row r="3685" spans="5:8">
      <c r="E3685" s="501"/>
      <c r="F3685" s="503"/>
      <c r="G3685" s="503"/>
      <c r="H3685" s="503"/>
    </row>
    <row r="3686" spans="5:8">
      <c r="E3686" s="501"/>
      <c r="F3686" s="503"/>
      <c r="G3686" s="503"/>
      <c r="H3686" s="503"/>
    </row>
    <row r="3687" spans="5:8">
      <c r="E3687" s="501"/>
      <c r="F3687" s="503"/>
      <c r="G3687" s="503"/>
      <c r="H3687" s="503"/>
    </row>
    <row r="3688" spans="5:8">
      <c r="E3688" s="501"/>
      <c r="F3688" s="503"/>
      <c r="G3688" s="503"/>
      <c r="H3688" s="503"/>
    </row>
    <row r="3689" spans="5:8">
      <c r="E3689" s="501"/>
      <c r="F3689" s="503"/>
      <c r="G3689" s="503"/>
      <c r="H3689" s="503"/>
    </row>
    <row r="3690" spans="5:8">
      <c r="E3690" s="501"/>
      <c r="F3690" s="503"/>
      <c r="G3690" s="503"/>
      <c r="H3690" s="503"/>
    </row>
    <row r="3691" spans="5:8">
      <c r="E3691" s="501"/>
      <c r="F3691" s="503"/>
      <c r="G3691" s="503"/>
      <c r="H3691" s="503"/>
    </row>
    <row r="3692" spans="5:8">
      <c r="E3692" s="501"/>
      <c r="F3692" s="503"/>
      <c r="G3692" s="503"/>
      <c r="H3692" s="503"/>
    </row>
    <row r="3693" spans="5:8">
      <c r="E3693" s="501"/>
      <c r="F3693" s="503"/>
      <c r="G3693" s="503"/>
      <c r="H3693" s="503"/>
    </row>
    <row r="3694" spans="5:8">
      <c r="E3694" s="501"/>
      <c r="F3694" s="503"/>
      <c r="G3694" s="503"/>
      <c r="H3694" s="503"/>
    </row>
    <row r="3695" spans="5:8">
      <c r="E3695" s="501"/>
      <c r="F3695" s="503"/>
      <c r="G3695" s="503"/>
      <c r="H3695" s="503"/>
    </row>
    <row r="3696" spans="5:8">
      <c r="E3696" s="501"/>
      <c r="F3696" s="503"/>
      <c r="G3696" s="503"/>
      <c r="H3696" s="503"/>
    </row>
    <row r="3697" spans="5:8">
      <c r="E3697" s="501"/>
      <c r="F3697" s="503"/>
      <c r="G3697" s="503"/>
      <c r="H3697" s="503"/>
    </row>
    <row r="3698" spans="5:8">
      <c r="E3698" s="501"/>
      <c r="F3698" s="503"/>
      <c r="G3698" s="503"/>
      <c r="H3698" s="503"/>
    </row>
    <row r="3699" spans="5:8">
      <c r="E3699" s="501"/>
      <c r="F3699" s="503"/>
      <c r="G3699" s="503"/>
      <c r="H3699" s="503"/>
    </row>
    <row r="3700" spans="5:8">
      <c r="E3700" s="501"/>
      <c r="F3700" s="503"/>
      <c r="G3700" s="503"/>
      <c r="H3700" s="503"/>
    </row>
    <row r="3701" spans="5:8">
      <c r="E3701" s="501"/>
      <c r="F3701" s="503"/>
      <c r="G3701" s="503"/>
      <c r="H3701" s="503"/>
    </row>
    <row r="3702" spans="5:8">
      <c r="E3702" s="501"/>
      <c r="F3702" s="503"/>
      <c r="G3702" s="503"/>
      <c r="H3702" s="503"/>
    </row>
    <row r="3703" spans="5:8">
      <c r="E3703" s="501"/>
      <c r="F3703" s="503"/>
      <c r="G3703" s="503"/>
      <c r="H3703" s="503"/>
    </row>
    <row r="3704" spans="5:8">
      <c r="E3704" s="501"/>
      <c r="F3704" s="503"/>
      <c r="G3704" s="503"/>
      <c r="H3704" s="503"/>
    </row>
    <row r="3705" spans="5:8">
      <c r="E3705" s="501"/>
      <c r="F3705" s="503"/>
      <c r="G3705" s="503"/>
      <c r="H3705" s="503"/>
    </row>
    <row r="3706" spans="5:8">
      <c r="E3706" s="501"/>
      <c r="F3706" s="503"/>
      <c r="G3706" s="503"/>
      <c r="H3706" s="503"/>
    </row>
    <row r="3707" spans="5:8">
      <c r="E3707" s="501"/>
      <c r="F3707" s="503"/>
      <c r="G3707" s="503"/>
      <c r="H3707" s="503"/>
    </row>
    <row r="3708" spans="5:8">
      <c r="E3708" s="501"/>
      <c r="F3708" s="503"/>
      <c r="G3708" s="503"/>
      <c r="H3708" s="503"/>
    </row>
    <row r="3709" spans="5:8">
      <c r="E3709" s="501"/>
      <c r="F3709" s="503"/>
      <c r="G3709" s="503"/>
      <c r="H3709" s="503"/>
    </row>
    <row r="3710" spans="5:8">
      <c r="E3710" s="501"/>
      <c r="F3710" s="503"/>
      <c r="G3710" s="503"/>
      <c r="H3710" s="503"/>
    </row>
    <row r="3711" spans="5:8">
      <c r="E3711" s="501"/>
      <c r="F3711" s="503"/>
      <c r="G3711" s="503"/>
      <c r="H3711" s="503"/>
    </row>
    <row r="3712" spans="5:8">
      <c r="E3712" s="501"/>
      <c r="F3712" s="503"/>
      <c r="G3712" s="503"/>
      <c r="H3712" s="503"/>
    </row>
    <row r="3713" spans="5:8">
      <c r="E3713" s="501"/>
      <c r="F3713" s="503"/>
      <c r="G3713" s="503"/>
      <c r="H3713" s="503"/>
    </row>
    <row r="3714" spans="5:8">
      <c r="E3714" s="501"/>
      <c r="F3714" s="503"/>
      <c r="G3714" s="503"/>
      <c r="H3714" s="503"/>
    </row>
    <row r="3715" spans="5:8">
      <c r="E3715" s="501"/>
      <c r="F3715" s="503"/>
      <c r="G3715" s="503"/>
      <c r="H3715" s="503"/>
    </row>
    <row r="3716" spans="5:8">
      <c r="E3716" s="501"/>
      <c r="F3716" s="503"/>
      <c r="G3716" s="503"/>
      <c r="H3716" s="503"/>
    </row>
    <row r="3717" spans="5:8">
      <c r="E3717" s="501"/>
      <c r="F3717" s="503"/>
      <c r="G3717" s="503"/>
      <c r="H3717" s="503"/>
    </row>
    <row r="3718" spans="5:8">
      <c r="E3718" s="501"/>
      <c r="F3718" s="503"/>
      <c r="G3718" s="503"/>
      <c r="H3718" s="503"/>
    </row>
    <row r="3719" spans="5:8">
      <c r="E3719" s="501"/>
      <c r="F3719" s="503"/>
      <c r="G3719" s="503"/>
      <c r="H3719" s="503"/>
    </row>
    <row r="3720" spans="5:8">
      <c r="E3720" s="501"/>
      <c r="F3720" s="503"/>
      <c r="G3720" s="503"/>
      <c r="H3720" s="503"/>
    </row>
    <row r="3721" spans="5:8">
      <c r="E3721" s="501"/>
      <c r="F3721" s="503"/>
      <c r="G3721" s="503"/>
      <c r="H3721" s="503"/>
    </row>
    <row r="3722" spans="5:8">
      <c r="E3722" s="501"/>
      <c r="F3722" s="503"/>
      <c r="G3722" s="503"/>
      <c r="H3722" s="503"/>
    </row>
    <row r="3723" spans="5:8">
      <c r="E3723" s="501"/>
      <c r="F3723" s="503"/>
      <c r="G3723" s="503"/>
      <c r="H3723" s="503"/>
    </row>
    <row r="3724" spans="5:8">
      <c r="E3724" s="501"/>
      <c r="F3724" s="503"/>
      <c r="G3724" s="503"/>
      <c r="H3724" s="503"/>
    </row>
    <row r="3725" spans="5:8">
      <c r="E3725" s="501"/>
      <c r="F3725" s="503"/>
      <c r="G3725" s="503"/>
      <c r="H3725" s="503"/>
    </row>
    <row r="3726" spans="5:8">
      <c r="E3726" s="501"/>
      <c r="F3726" s="503"/>
      <c r="G3726" s="503"/>
      <c r="H3726" s="503"/>
    </row>
    <row r="3727" spans="5:8">
      <c r="E3727" s="501"/>
      <c r="F3727" s="503"/>
      <c r="G3727" s="503"/>
      <c r="H3727" s="503"/>
    </row>
    <row r="3728" spans="5:8">
      <c r="E3728" s="501"/>
      <c r="F3728" s="503"/>
      <c r="G3728" s="503"/>
      <c r="H3728" s="503"/>
    </row>
    <row r="3729" spans="5:8">
      <c r="E3729" s="501"/>
      <c r="F3729" s="503"/>
      <c r="G3729" s="503"/>
      <c r="H3729" s="503"/>
    </row>
    <row r="3730" spans="5:8">
      <c r="E3730" s="501"/>
      <c r="F3730" s="503"/>
      <c r="G3730" s="503"/>
      <c r="H3730" s="503"/>
    </row>
    <row r="3731" spans="5:8">
      <c r="E3731" s="501"/>
      <c r="F3731" s="503"/>
      <c r="G3731" s="503"/>
      <c r="H3731" s="503"/>
    </row>
    <row r="3732" spans="5:8">
      <c r="E3732" s="501"/>
      <c r="F3732" s="503"/>
      <c r="G3732" s="503"/>
      <c r="H3732" s="503"/>
    </row>
    <row r="3733" spans="5:8">
      <c r="E3733" s="501"/>
      <c r="F3733" s="503"/>
      <c r="G3733" s="503"/>
      <c r="H3733" s="503"/>
    </row>
    <row r="3734" spans="5:8">
      <c r="E3734" s="501"/>
      <c r="F3734" s="503"/>
      <c r="G3734" s="503"/>
      <c r="H3734" s="503"/>
    </row>
    <row r="3735" spans="5:8">
      <c r="E3735" s="501"/>
      <c r="F3735" s="503"/>
      <c r="G3735" s="503"/>
      <c r="H3735" s="503"/>
    </row>
    <row r="3736" spans="5:8">
      <c r="E3736" s="501"/>
      <c r="F3736" s="503"/>
      <c r="G3736" s="503"/>
      <c r="H3736" s="503"/>
    </row>
    <row r="3737" spans="5:8">
      <c r="E3737" s="501"/>
      <c r="F3737" s="503"/>
      <c r="G3737" s="503"/>
      <c r="H3737" s="503"/>
    </row>
    <row r="3738" spans="5:8">
      <c r="E3738" s="501"/>
      <c r="F3738" s="503"/>
      <c r="G3738" s="503"/>
      <c r="H3738" s="503"/>
    </row>
    <row r="3739" spans="5:8">
      <c r="E3739" s="501"/>
      <c r="F3739" s="503"/>
      <c r="G3739" s="503"/>
      <c r="H3739" s="503"/>
    </row>
    <row r="3740" spans="5:8">
      <c r="E3740" s="501"/>
      <c r="F3740" s="503"/>
      <c r="G3740" s="503"/>
      <c r="H3740" s="503"/>
    </row>
    <row r="3741" spans="5:8">
      <c r="E3741" s="501"/>
      <c r="F3741" s="503"/>
      <c r="G3741" s="503"/>
      <c r="H3741" s="503"/>
    </row>
    <row r="3742" spans="5:8">
      <c r="E3742" s="501"/>
      <c r="F3742" s="503"/>
      <c r="G3742" s="503"/>
      <c r="H3742" s="503"/>
    </row>
    <row r="3743" spans="5:8">
      <c r="E3743" s="501"/>
      <c r="F3743" s="503"/>
      <c r="G3743" s="503"/>
      <c r="H3743" s="503"/>
    </row>
    <row r="3744" spans="5:8">
      <c r="E3744" s="501"/>
      <c r="F3744" s="503"/>
      <c r="G3744" s="503"/>
      <c r="H3744" s="503"/>
    </row>
    <row r="3745" spans="5:8">
      <c r="E3745" s="501"/>
      <c r="F3745" s="503"/>
      <c r="G3745" s="503"/>
      <c r="H3745" s="503"/>
    </row>
    <row r="3746" spans="5:8">
      <c r="E3746" s="501"/>
      <c r="F3746" s="503"/>
      <c r="G3746" s="503"/>
      <c r="H3746" s="503"/>
    </row>
    <row r="3747" spans="5:8">
      <c r="E3747" s="501"/>
      <c r="F3747" s="503"/>
      <c r="G3747" s="503"/>
      <c r="H3747" s="503"/>
    </row>
    <row r="3748" spans="5:8">
      <c r="E3748" s="501"/>
      <c r="F3748" s="503"/>
      <c r="G3748" s="503"/>
      <c r="H3748" s="503"/>
    </row>
    <row r="3749" spans="5:8">
      <c r="E3749" s="501"/>
      <c r="F3749" s="503"/>
      <c r="G3749" s="503"/>
      <c r="H3749" s="503"/>
    </row>
    <row r="3750" spans="5:8">
      <c r="E3750" s="501"/>
      <c r="F3750" s="503"/>
      <c r="G3750" s="503"/>
      <c r="H3750" s="503"/>
    </row>
    <row r="3751" spans="5:8">
      <c r="E3751" s="501"/>
      <c r="F3751" s="503"/>
      <c r="G3751" s="503"/>
      <c r="H3751" s="503"/>
    </row>
    <row r="3752" spans="5:8">
      <c r="E3752" s="501"/>
      <c r="F3752" s="503"/>
      <c r="G3752" s="503"/>
      <c r="H3752" s="503"/>
    </row>
    <row r="3753" spans="5:8">
      <c r="E3753" s="501"/>
      <c r="F3753" s="503"/>
      <c r="G3753" s="503"/>
      <c r="H3753" s="503"/>
    </row>
    <row r="3754" spans="5:8">
      <c r="E3754" s="501"/>
      <c r="F3754" s="503"/>
      <c r="G3754" s="503"/>
      <c r="H3754" s="503"/>
    </row>
    <row r="3755" spans="5:8">
      <c r="E3755" s="501"/>
      <c r="F3755" s="503"/>
      <c r="G3755" s="503"/>
      <c r="H3755" s="503"/>
    </row>
    <row r="3756" spans="5:8">
      <c r="E3756" s="501"/>
      <c r="F3756" s="503"/>
      <c r="G3756" s="503"/>
      <c r="H3756" s="503"/>
    </row>
    <row r="3757" spans="5:8">
      <c r="E3757" s="501"/>
      <c r="F3757" s="503"/>
      <c r="G3757" s="503"/>
      <c r="H3757" s="503"/>
    </row>
    <row r="3758" spans="5:8">
      <c r="E3758" s="501"/>
      <c r="F3758" s="503"/>
      <c r="G3758" s="503"/>
      <c r="H3758" s="503"/>
    </row>
    <row r="3759" spans="5:8">
      <c r="E3759" s="501"/>
      <c r="F3759" s="503"/>
      <c r="G3759" s="503"/>
      <c r="H3759" s="503"/>
    </row>
    <row r="3760" spans="5:8">
      <c r="E3760" s="501"/>
      <c r="F3760" s="503"/>
      <c r="G3760" s="503"/>
      <c r="H3760" s="503"/>
    </row>
    <row r="3761" spans="5:8">
      <c r="E3761" s="501"/>
      <c r="F3761" s="503"/>
      <c r="G3761" s="503"/>
      <c r="H3761" s="503"/>
    </row>
    <row r="3762" spans="5:8">
      <c r="E3762" s="501"/>
      <c r="F3762" s="503"/>
      <c r="G3762" s="503"/>
      <c r="H3762" s="503"/>
    </row>
    <row r="3763" spans="5:8">
      <c r="E3763" s="501"/>
      <c r="F3763" s="503"/>
      <c r="G3763" s="503"/>
      <c r="H3763" s="503"/>
    </row>
    <row r="3764" spans="5:8">
      <c r="E3764" s="501"/>
      <c r="F3764" s="503"/>
      <c r="G3764" s="503"/>
      <c r="H3764" s="503"/>
    </row>
    <row r="3765" spans="5:8">
      <c r="E3765" s="501"/>
      <c r="F3765" s="503"/>
      <c r="G3765" s="503"/>
      <c r="H3765" s="503"/>
    </row>
    <row r="3766" spans="5:8">
      <c r="E3766" s="501"/>
      <c r="F3766" s="503"/>
      <c r="G3766" s="503"/>
      <c r="H3766" s="503"/>
    </row>
    <row r="3767" spans="5:8">
      <c r="E3767" s="501"/>
      <c r="F3767" s="503"/>
      <c r="G3767" s="503"/>
      <c r="H3767" s="503"/>
    </row>
    <row r="3768" spans="5:8">
      <c r="E3768" s="501"/>
      <c r="F3768" s="503"/>
      <c r="G3768" s="503"/>
      <c r="H3768" s="503"/>
    </row>
    <row r="3769" spans="5:8">
      <c r="E3769" s="501"/>
      <c r="F3769" s="503"/>
      <c r="G3769" s="503"/>
      <c r="H3769" s="503"/>
    </row>
    <row r="3770" spans="5:8">
      <c r="E3770" s="501"/>
      <c r="F3770" s="503"/>
      <c r="G3770" s="503"/>
      <c r="H3770" s="503"/>
    </row>
    <row r="3771" spans="5:8">
      <c r="E3771" s="501"/>
      <c r="F3771" s="503"/>
      <c r="G3771" s="503"/>
      <c r="H3771" s="503"/>
    </row>
    <row r="3772" spans="5:8">
      <c r="E3772" s="501"/>
      <c r="F3772" s="503"/>
      <c r="G3772" s="503"/>
      <c r="H3772" s="503"/>
    </row>
    <row r="3773" spans="5:8">
      <c r="E3773" s="501"/>
      <c r="F3773" s="503"/>
      <c r="G3773" s="503"/>
      <c r="H3773" s="503"/>
    </row>
    <row r="3774" spans="5:8">
      <c r="E3774" s="501"/>
      <c r="F3774" s="503"/>
      <c r="G3774" s="503"/>
      <c r="H3774" s="503"/>
    </row>
    <row r="3775" spans="5:8">
      <c r="E3775" s="501"/>
      <c r="F3775" s="503"/>
      <c r="G3775" s="503"/>
      <c r="H3775" s="503"/>
    </row>
    <row r="3776" spans="5:8">
      <c r="E3776" s="501"/>
      <c r="F3776" s="503"/>
      <c r="G3776" s="503"/>
      <c r="H3776" s="503"/>
    </row>
    <row r="3777" spans="5:8">
      <c r="E3777" s="501"/>
      <c r="F3777" s="503"/>
      <c r="G3777" s="503"/>
      <c r="H3777" s="503"/>
    </row>
    <row r="3778" spans="5:8">
      <c r="E3778" s="501"/>
      <c r="F3778" s="503"/>
      <c r="G3778" s="503"/>
      <c r="H3778" s="503"/>
    </row>
    <row r="3779" spans="5:8">
      <c r="E3779" s="501"/>
      <c r="F3779" s="503"/>
      <c r="G3779" s="503"/>
      <c r="H3779" s="503"/>
    </row>
    <row r="3780" spans="5:8">
      <c r="E3780" s="501"/>
      <c r="F3780" s="503"/>
      <c r="G3780" s="503"/>
      <c r="H3780" s="503"/>
    </row>
    <row r="3781" spans="5:8">
      <c r="E3781" s="501"/>
      <c r="F3781" s="503"/>
      <c r="G3781" s="503"/>
      <c r="H3781" s="503"/>
    </row>
    <row r="3782" spans="5:8">
      <c r="E3782" s="501"/>
      <c r="F3782" s="503"/>
      <c r="G3782" s="503"/>
      <c r="H3782" s="503"/>
    </row>
    <row r="3783" spans="5:8">
      <c r="E3783" s="501"/>
      <c r="F3783" s="503"/>
      <c r="G3783" s="503"/>
      <c r="H3783" s="503"/>
    </row>
    <row r="3784" spans="5:8">
      <c r="E3784" s="501"/>
      <c r="F3784" s="503"/>
      <c r="G3784" s="503"/>
      <c r="H3784" s="503"/>
    </row>
    <row r="3785" spans="5:8">
      <c r="E3785" s="501"/>
      <c r="F3785" s="503"/>
      <c r="G3785" s="503"/>
      <c r="H3785" s="503"/>
    </row>
    <row r="3786" spans="5:8">
      <c r="E3786" s="501"/>
      <c r="F3786" s="503"/>
      <c r="G3786" s="503"/>
      <c r="H3786" s="503"/>
    </row>
    <row r="3787" spans="5:8">
      <c r="E3787" s="501"/>
      <c r="F3787" s="503"/>
      <c r="G3787" s="503"/>
      <c r="H3787" s="503"/>
    </row>
    <row r="3788" spans="5:8">
      <c r="E3788" s="501"/>
      <c r="F3788" s="503"/>
      <c r="G3788" s="503"/>
      <c r="H3788" s="503"/>
    </row>
    <row r="3789" spans="5:8">
      <c r="E3789" s="501"/>
      <c r="F3789" s="503"/>
      <c r="G3789" s="503"/>
      <c r="H3789" s="503"/>
    </row>
    <row r="3790" spans="5:8">
      <c r="E3790" s="501"/>
      <c r="F3790" s="503"/>
      <c r="G3790" s="503"/>
      <c r="H3790" s="503"/>
    </row>
    <row r="3791" spans="5:8">
      <c r="E3791" s="501"/>
      <c r="F3791" s="503"/>
      <c r="G3791" s="503"/>
      <c r="H3791" s="503"/>
    </row>
    <row r="3792" spans="5:8">
      <c r="E3792" s="501"/>
      <c r="F3792" s="503"/>
      <c r="G3792" s="503"/>
      <c r="H3792" s="503"/>
    </row>
    <row r="3793" spans="5:8">
      <c r="E3793" s="501"/>
      <c r="F3793" s="503"/>
      <c r="G3793" s="503"/>
      <c r="H3793" s="503"/>
    </row>
    <row r="3794" spans="5:8">
      <c r="E3794" s="501"/>
      <c r="F3794" s="503"/>
      <c r="G3794" s="503"/>
      <c r="H3794" s="503"/>
    </row>
    <row r="3795" spans="5:8">
      <c r="E3795" s="501"/>
      <c r="F3795" s="503"/>
      <c r="G3795" s="503"/>
      <c r="H3795" s="503"/>
    </row>
    <row r="3796" spans="5:8">
      <c r="E3796" s="501"/>
      <c r="F3796" s="503"/>
      <c r="G3796" s="503"/>
      <c r="H3796" s="503"/>
    </row>
    <row r="3797" spans="5:8">
      <c r="E3797" s="501"/>
      <c r="F3797" s="503"/>
      <c r="G3797" s="503"/>
      <c r="H3797" s="503"/>
    </row>
    <row r="3798" spans="5:8">
      <c r="E3798" s="501"/>
      <c r="F3798" s="503"/>
      <c r="G3798" s="503"/>
      <c r="H3798" s="503"/>
    </row>
    <row r="3799" spans="5:8">
      <c r="E3799" s="501"/>
      <c r="F3799" s="503"/>
      <c r="G3799" s="503"/>
      <c r="H3799" s="503"/>
    </row>
    <row r="3800" spans="5:8">
      <c r="E3800" s="501"/>
      <c r="F3800" s="503"/>
      <c r="G3800" s="503"/>
      <c r="H3800" s="503"/>
    </row>
    <row r="3801" spans="5:8">
      <c r="E3801" s="501"/>
      <c r="F3801" s="503"/>
      <c r="G3801" s="503"/>
      <c r="H3801" s="503"/>
    </row>
    <row r="3802" spans="5:8">
      <c r="E3802" s="501"/>
      <c r="F3802" s="503"/>
      <c r="G3802" s="503"/>
      <c r="H3802" s="503"/>
    </row>
    <row r="3803" spans="5:8">
      <c r="E3803" s="501"/>
      <c r="F3803" s="503"/>
      <c r="G3803" s="503"/>
      <c r="H3803" s="503"/>
    </row>
    <row r="3804" spans="5:8">
      <c r="E3804" s="501"/>
      <c r="F3804" s="503"/>
      <c r="G3804" s="503"/>
      <c r="H3804" s="503"/>
    </row>
    <row r="3805" spans="5:8">
      <c r="E3805" s="501"/>
      <c r="F3805" s="503"/>
      <c r="G3805" s="503"/>
      <c r="H3805" s="503"/>
    </row>
    <row r="3806" spans="5:8">
      <c r="E3806" s="501"/>
      <c r="F3806" s="503"/>
      <c r="G3806" s="503"/>
      <c r="H3806" s="503"/>
    </row>
    <row r="3807" spans="5:8">
      <c r="E3807" s="501"/>
      <c r="F3807" s="503"/>
      <c r="G3807" s="503"/>
      <c r="H3807" s="503"/>
    </row>
    <row r="3808" spans="5:8">
      <c r="E3808" s="501"/>
      <c r="F3808" s="503"/>
      <c r="G3808" s="503"/>
      <c r="H3808" s="503"/>
    </row>
    <row r="3809" spans="5:8">
      <c r="E3809" s="501"/>
      <c r="F3809" s="503"/>
      <c r="G3809" s="503"/>
      <c r="H3809" s="503"/>
    </row>
    <row r="3810" spans="5:8">
      <c r="E3810" s="501"/>
      <c r="F3810" s="503"/>
      <c r="G3810" s="503"/>
      <c r="H3810" s="503"/>
    </row>
    <row r="3811" spans="5:8">
      <c r="E3811" s="501"/>
      <c r="F3811" s="503"/>
      <c r="G3811" s="503"/>
      <c r="H3811" s="503"/>
    </row>
    <row r="3812" spans="5:8">
      <c r="E3812" s="501"/>
      <c r="F3812" s="503"/>
      <c r="G3812" s="503"/>
      <c r="H3812" s="503"/>
    </row>
    <row r="3813" spans="5:8">
      <c r="E3813" s="501"/>
      <c r="F3813" s="503"/>
      <c r="G3813" s="503"/>
      <c r="H3813" s="503"/>
    </row>
    <row r="3814" spans="5:8">
      <c r="E3814" s="501"/>
      <c r="F3814" s="503"/>
      <c r="G3814" s="503"/>
      <c r="H3814" s="503"/>
    </row>
    <row r="3815" spans="5:8">
      <c r="E3815" s="501"/>
      <c r="F3815" s="503"/>
      <c r="G3815" s="503"/>
      <c r="H3815" s="503"/>
    </row>
    <row r="3816" spans="5:8">
      <c r="E3816" s="501"/>
      <c r="F3816" s="503"/>
      <c r="G3816" s="503"/>
      <c r="H3816" s="503"/>
    </row>
    <row r="3817" spans="5:8">
      <c r="E3817" s="501"/>
      <c r="F3817" s="503"/>
      <c r="G3817" s="503"/>
      <c r="H3817" s="503"/>
    </row>
    <row r="3818" spans="5:8">
      <c r="E3818" s="501"/>
      <c r="F3818" s="503"/>
      <c r="G3818" s="503"/>
      <c r="H3818" s="503"/>
    </row>
    <row r="3819" spans="5:8">
      <c r="E3819" s="501"/>
      <c r="F3819" s="503"/>
      <c r="G3819" s="503"/>
      <c r="H3819" s="503"/>
    </row>
    <row r="3820" spans="5:8">
      <c r="E3820" s="501"/>
      <c r="F3820" s="503"/>
      <c r="G3820" s="503"/>
      <c r="H3820" s="503"/>
    </row>
    <row r="3821" spans="5:8">
      <c r="E3821" s="501"/>
      <c r="F3821" s="503"/>
      <c r="G3821" s="503"/>
      <c r="H3821" s="503"/>
    </row>
    <row r="3822" spans="5:8">
      <c r="E3822" s="501"/>
      <c r="F3822" s="503"/>
      <c r="G3822" s="503"/>
      <c r="H3822" s="503"/>
    </row>
    <row r="3823" spans="5:8">
      <c r="E3823" s="501"/>
      <c r="F3823" s="503"/>
      <c r="G3823" s="503"/>
      <c r="H3823" s="503"/>
    </row>
    <row r="3824" spans="5:8">
      <c r="E3824" s="501"/>
      <c r="F3824" s="503"/>
      <c r="G3824" s="503"/>
      <c r="H3824" s="503"/>
    </row>
    <row r="3825" spans="5:8">
      <c r="E3825" s="501"/>
      <c r="F3825" s="503"/>
      <c r="G3825" s="503"/>
      <c r="H3825" s="503"/>
    </row>
    <row r="3826" spans="5:8">
      <c r="E3826" s="501"/>
      <c r="F3826" s="503"/>
      <c r="G3826" s="503"/>
      <c r="H3826" s="503"/>
    </row>
    <row r="3827" spans="5:8">
      <c r="E3827" s="501"/>
      <c r="F3827" s="503"/>
      <c r="G3827" s="503"/>
      <c r="H3827" s="503"/>
    </row>
    <row r="3828" spans="5:8">
      <c r="E3828" s="501"/>
      <c r="F3828" s="503"/>
      <c r="G3828" s="503"/>
      <c r="H3828" s="503"/>
    </row>
    <row r="3829" spans="5:8">
      <c r="E3829" s="501"/>
      <c r="F3829" s="503"/>
      <c r="G3829" s="503"/>
      <c r="H3829" s="503"/>
    </row>
    <row r="3830" spans="5:8">
      <c r="E3830" s="501"/>
      <c r="F3830" s="503"/>
      <c r="G3830" s="503"/>
      <c r="H3830" s="503"/>
    </row>
    <row r="3831" spans="5:8">
      <c r="E3831" s="501"/>
      <c r="F3831" s="503"/>
      <c r="G3831" s="503"/>
      <c r="H3831" s="503"/>
    </row>
    <row r="3832" spans="5:8">
      <c r="E3832" s="501"/>
      <c r="F3832" s="503"/>
      <c r="G3832" s="503"/>
      <c r="H3832" s="503"/>
    </row>
    <row r="3833" spans="5:8">
      <c r="E3833" s="501"/>
      <c r="F3833" s="503"/>
      <c r="G3833" s="503"/>
      <c r="H3833" s="503"/>
    </row>
    <row r="3834" spans="5:8">
      <c r="E3834" s="501"/>
      <c r="F3834" s="503"/>
      <c r="G3834" s="503"/>
      <c r="H3834" s="503"/>
    </row>
    <row r="3835" spans="5:8">
      <c r="E3835" s="501"/>
      <c r="F3835" s="503"/>
      <c r="G3835" s="503"/>
      <c r="H3835" s="503"/>
    </row>
    <row r="3836" spans="5:8">
      <c r="E3836" s="501"/>
      <c r="F3836" s="503"/>
      <c r="G3836" s="503"/>
      <c r="H3836" s="503"/>
    </row>
    <row r="3837" spans="5:8">
      <c r="E3837" s="501"/>
      <c r="F3837" s="503"/>
      <c r="G3837" s="503"/>
      <c r="H3837" s="503"/>
    </row>
    <row r="3838" spans="5:8">
      <c r="E3838" s="501"/>
      <c r="F3838" s="503"/>
      <c r="G3838" s="503"/>
      <c r="H3838" s="503"/>
    </row>
    <row r="3839" spans="5:8">
      <c r="E3839" s="501"/>
      <c r="F3839" s="503"/>
      <c r="G3839" s="503"/>
      <c r="H3839" s="503"/>
    </row>
    <row r="3840" spans="5:8">
      <c r="E3840" s="501"/>
      <c r="F3840" s="503"/>
      <c r="G3840" s="503"/>
      <c r="H3840" s="503"/>
    </row>
    <row r="3841" spans="5:8">
      <c r="E3841" s="501"/>
      <c r="F3841" s="503"/>
      <c r="G3841" s="503"/>
      <c r="H3841" s="503"/>
    </row>
    <row r="3842" spans="5:8">
      <c r="E3842" s="501"/>
      <c r="F3842" s="503"/>
      <c r="G3842" s="503"/>
      <c r="H3842" s="503"/>
    </row>
    <row r="3843" spans="5:8">
      <c r="E3843" s="501"/>
      <c r="F3843" s="503"/>
      <c r="G3843" s="503"/>
      <c r="H3843" s="503"/>
    </row>
    <row r="3844" spans="5:8">
      <c r="E3844" s="501"/>
      <c r="F3844" s="503"/>
      <c r="G3844" s="503"/>
      <c r="H3844" s="503"/>
    </row>
    <row r="3845" spans="5:8">
      <c r="E3845" s="501"/>
      <c r="F3845" s="503"/>
      <c r="G3845" s="503"/>
      <c r="H3845" s="503"/>
    </row>
    <row r="3846" spans="5:8">
      <c r="E3846" s="501"/>
      <c r="F3846" s="503"/>
      <c r="G3846" s="503"/>
      <c r="H3846" s="503"/>
    </row>
    <row r="3847" spans="5:8">
      <c r="E3847" s="501"/>
      <c r="F3847" s="503"/>
      <c r="G3847" s="503"/>
      <c r="H3847" s="503"/>
    </row>
    <row r="3848" spans="5:8">
      <c r="E3848" s="501"/>
      <c r="F3848" s="503"/>
      <c r="G3848" s="503"/>
      <c r="H3848" s="503"/>
    </row>
    <row r="3849" spans="5:8">
      <c r="E3849" s="501"/>
      <c r="F3849" s="503"/>
      <c r="G3849" s="503"/>
      <c r="H3849" s="503"/>
    </row>
    <row r="3850" spans="5:8">
      <c r="E3850" s="501"/>
      <c r="F3850" s="503"/>
      <c r="G3850" s="503"/>
      <c r="H3850" s="503"/>
    </row>
    <row r="3851" spans="5:8">
      <c r="E3851" s="501"/>
      <c r="F3851" s="503"/>
      <c r="G3851" s="503"/>
      <c r="H3851" s="503"/>
    </row>
    <row r="3852" spans="5:8">
      <c r="E3852" s="501"/>
      <c r="F3852" s="503"/>
      <c r="G3852" s="503"/>
      <c r="H3852" s="503"/>
    </row>
    <row r="3853" spans="5:8">
      <c r="E3853" s="501"/>
      <c r="F3853" s="503"/>
      <c r="G3853" s="503"/>
      <c r="H3853" s="503"/>
    </row>
    <row r="3854" spans="5:8">
      <c r="E3854" s="501"/>
      <c r="F3854" s="503"/>
      <c r="G3854" s="503"/>
      <c r="H3854" s="503"/>
    </row>
    <row r="3855" spans="5:8">
      <c r="E3855" s="501"/>
      <c r="F3855" s="503"/>
      <c r="G3855" s="503"/>
      <c r="H3855" s="503"/>
    </row>
    <row r="3856" spans="5:8">
      <c r="E3856" s="501"/>
      <c r="F3856" s="503"/>
      <c r="G3856" s="503"/>
      <c r="H3856" s="503"/>
    </row>
    <row r="3857" spans="5:8">
      <c r="E3857" s="501"/>
      <c r="F3857" s="503"/>
      <c r="G3857" s="503"/>
      <c r="H3857" s="503"/>
    </row>
    <row r="3858" spans="5:8">
      <c r="E3858" s="501"/>
      <c r="F3858" s="503"/>
      <c r="G3858" s="503"/>
      <c r="H3858" s="503"/>
    </row>
    <row r="3859" spans="5:8">
      <c r="E3859" s="501"/>
      <c r="F3859" s="503"/>
      <c r="G3859" s="503"/>
      <c r="H3859" s="503"/>
    </row>
    <row r="3860" spans="5:8">
      <c r="E3860" s="501"/>
      <c r="F3860" s="503"/>
      <c r="G3860" s="503"/>
      <c r="H3860" s="503"/>
    </row>
    <row r="3861" spans="5:8">
      <c r="E3861" s="501"/>
      <c r="F3861" s="503"/>
      <c r="G3861" s="503"/>
      <c r="H3861" s="503"/>
    </row>
    <row r="3862" spans="5:8">
      <c r="E3862" s="501"/>
      <c r="F3862" s="503"/>
      <c r="G3862" s="503"/>
      <c r="H3862" s="503"/>
    </row>
    <row r="3863" spans="5:8">
      <c r="E3863" s="501"/>
      <c r="F3863" s="503"/>
      <c r="G3863" s="503"/>
      <c r="H3863" s="503"/>
    </row>
    <row r="3864" spans="5:8">
      <c r="E3864" s="501"/>
      <c r="F3864" s="503"/>
      <c r="G3864" s="503"/>
      <c r="H3864" s="503"/>
    </row>
    <row r="3865" spans="5:8">
      <c r="E3865" s="501"/>
      <c r="F3865" s="503"/>
      <c r="G3865" s="503"/>
      <c r="H3865" s="503"/>
    </row>
    <row r="3866" spans="5:8">
      <c r="E3866" s="501"/>
      <c r="F3866" s="503"/>
      <c r="G3866" s="503"/>
      <c r="H3866" s="503"/>
    </row>
    <row r="3867" spans="5:8">
      <c r="E3867" s="501"/>
      <c r="F3867" s="503"/>
      <c r="G3867" s="503"/>
      <c r="H3867" s="503"/>
    </row>
    <row r="3868" spans="5:8">
      <c r="E3868" s="501"/>
      <c r="F3868" s="503"/>
      <c r="G3868" s="503"/>
      <c r="H3868" s="503"/>
    </row>
    <row r="3869" spans="5:8">
      <c r="E3869" s="501"/>
      <c r="F3869" s="503"/>
      <c r="G3869" s="503"/>
      <c r="H3869" s="503"/>
    </row>
    <row r="3870" spans="5:8">
      <c r="E3870" s="501"/>
      <c r="F3870" s="503"/>
      <c r="G3870" s="503"/>
      <c r="H3870" s="503"/>
    </row>
    <row r="3871" spans="5:8">
      <c r="E3871" s="501"/>
      <c r="F3871" s="503"/>
      <c r="G3871" s="503"/>
      <c r="H3871" s="503"/>
    </row>
    <row r="3872" spans="5:8">
      <c r="E3872" s="501"/>
      <c r="F3872" s="503"/>
      <c r="G3872" s="503"/>
      <c r="H3872" s="503"/>
    </row>
    <row r="3873" spans="5:8">
      <c r="E3873" s="501"/>
      <c r="F3873" s="503"/>
      <c r="G3873" s="503"/>
      <c r="H3873" s="503"/>
    </row>
    <row r="3874" spans="5:8">
      <c r="E3874" s="501"/>
      <c r="F3874" s="503"/>
      <c r="G3874" s="503"/>
      <c r="H3874" s="503"/>
    </row>
    <row r="3875" spans="5:8">
      <c r="E3875" s="501"/>
      <c r="F3875" s="503"/>
      <c r="G3875" s="503"/>
      <c r="H3875" s="503"/>
    </row>
    <row r="3876" spans="5:8">
      <c r="E3876" s="501"/>
      <c r="F3876" s="503"/>
      <c r="G3876" s="503"/>
      <c r="H3876" s="503"/>
    </row>
    <row r="3877" spans="5:8">
      <c r="E3877" s="501"/>
      <c r="F3877" s="503"/>
      <c r="G3877" s="503"/>
      <c r="H3877" s="503"/>
    </row>
    <row r="3878" spans="5:8">
      <c r="E3878" s="501"/>
      <c r="F3878" s="503"/>
      <c r="G3878" s="503"/>
      <c r="H3878" s="503"/>
    </row>
    <row r="3879" spans="5:8">
      <c r="E3879" s="501"/>
      <c r="F3879" s="503"/>
      <c r="G3879" s="503"/>
      <c r="H3879" s="503"/>
    </row>
    <row r="3880" spans="5:8">
      <c r="E3880" s="501"/>
      <c r="F3880" s="503"/>
      <c r="G3880" s="503"/>
      <c r="H3880" s="503"/>
    </row>
    <row r="3881" spans="5:8">
      <c r="E3881" s="501"/>
      <c r="F3881" s="503"/>
      <c r="G3881" s="503"/>
      <c r="H3881" s="503"/>
    </row>
    <row r="3882" spans="5:8">
      <c r="E3882" s="501"/>
      <c r="F3882" s="503"/>
      <c r="G3882" s="503"/>
      <c r="H3882" s="503"/>
    </row>
    <row r="3883" spans="5:8">
      <c r="E3883" s="501"/>
      <c r="F3883" s="503"/>
      <c r="G3883" s="503"/>
      <c r="H3883" s="503"/>
    </row>
    <row r="3884" spans="5:8">
      <c r="E3884" s="501"/>
      <c r="F3884" s="503"/>
      <c r="G3884" s="503"/>
      <c r="H3884" s="503"/>
    </row>
    <row r="3885" spans="5:8">
      <c r="E3885" s="501"/>
      <c r="F3885" s="503"/>
      <c r="G3885" s="503"/>
      <c r="H3885" s="503"/>
    </row>
    <row r="3886" spans="5:8">
      <c r="E3886" s="501"/>
      <c r="F3886" s="503"/>
      <c r="G3886" s="503"/>
      <c r="H3886" s="503"/>
    </row>
    <row r="3887" spans="5:8">
      <c r="E3887" s="501"/>
      <c r="F3887" s="503"/>
      <c r="G3887" s="503"/>
      <c r="H3887" s="503"/>
    </row>
    <row r="3888" spans="5:8">
      <c r="E3888" s="501"/>
      <c r="F3888" s="503"/>
      <c r="G3888" s="503"/>
      <c r="H3888" s="503"/>
    </row>
    <row r="3889" spans="5:8">
      <c r="E3889" s="501"/>
      <c r="F3889" s="503"/>
      <c r="G3889" s="503"/>
      <c r="H3889" s="503"/>
    </row>
    <row r="3890" spans="5:8">
      <c r="E3890" s="501"/>
      <c r="F3890" s="503"/>
      <c r="G3890" s="503"/>
      <c r="H3890" s="503"/>
    </row>
    <row r="3891" spans="5:8">
      <c r="E3891" s="501"/>
      <c r="F3891" s="503"/>
      <c r="G3891" s="503"/>
      <c r="H3891" s="503"/>
    </row>
    <row r="3892" spans="5:8">
      <c r="E3892" s="501"/>
      <c r="F3892" s="503"/>
      <c r="G3892" s="503"/>
      <c r="H3892" s="503"/>
    </row>
    <row r="3893" spans="5:8">
      <c r="E3893" s="501"/>
      <c r="F3893" s="503"/>
      <c r="G3893" s="503"/>
      <c r="H3893" s="503"/>
    </row>
    <row r="3894" spans="5:8">
      <c r="E3894" s="501"/>
      <c r="F3894" s="503"/>
      <c r="G3894" s="503"/>
      <c r="H3894" s="503"/>
    </row>
    <row r="3895" spans="5:8">
      <c r="E3895" s="501"/>
      <c r="F3895" s="503"/>
      <c r="G3895" s="503"/>
      <c r="H3895" s="503"/>
    </row>
    <row r="3896" spans="5:8">
      <c r="E3896" s="501"/>
      <c r="F3896" s="503"/>
      <c r="G3896" s="503"/>
      <c r="H3896" s="503"/>
    </row>
    <row r="3897" spans="5:8">
      <c r="E3897" s="501"/>
      <c r="F3897" s="503"/>
      <c r="G3897" s="503"/>
      <c r="H3897" s="503"/>
    </row>
    <row r="3898" spans="5:8">
      <c r="E3898" s="501"/>
      <c r="F3898" s="503"/>
      <c r="G3898" s="503"/>
      <c r="H3898" s="503"/>
    </row>
    <row r="3899" spans="5:8">
      <c r="E3899" s="501"/>
      <c r="F3899" s="503"/>
      <c r="G3899" s="503"/>
      <c r="H3899" s="503"/>
    </row>
    <row r="3900" spans="5:8">
      <c r="E3900" s="501"/>
      <c r="F3900" s="503"/>
      <c r="G3900" s="503"/>
      <c r="H3900" s="503"/>
    </row>
    <row r="3901" spans="5:8">
      <c r="E3901" s="501"/>
      <c r="F3901" s="503"/>
      <c r="G3901" s="503"/>
      <c r="H3901" s="503"/>
    </row>
    <row r="3902" spans="5:8">
      <c r="E3902" s="501"/>
      <c r="F3902" s="503"/>
      <c r="G3902" s="503"/>
      <c r="H3902" s="503"/>
    </row>
    <row r="3903" spans="5:8">
      <c r="E3903" s="501"/>
      <c r="F3903" s="503"/>
      <c r="G3903" s="503"/>
      <c r="H3903" s="503"/>
    </row>
    <row r="3904" spans="5:8">
      <c r="E3904" s="501"/>
      <c r="F3904" s="503"/>
      <c r="G3904" s="503"/>
      <c r="H3904" s="503"/>
    </row>
    <row r="3905" spans="5:8">
      <c r="E3905" s="501"/>
      <c r="F3905" s="503"/>
      <c r="G3905" s="503"/>
      <c r="H3905" s="503"/>
    </row>
    <row r="3906" spans="5:8">
      <c r="E3906" s="501"/>
      <c r="F3906" s="503"/>
      <c r="G3906" s="503"/>
      <c r="H3906" s="503"/>
    </row>
    <row r="3907" spans="5:8">
      <c r="E3907" s="501"/>
      <c r="F3907" s="503"/>
      <c r="G3907" s="503"/>
      <c r="H3907" s="503"/>
    </row>
    <row r="3908" spans="5:8">
      <c r="E3908" s="501"/>
      <c r="F3908" s="503"/>
      <c r="G3908" s="503"/>
      <c r="H3908" s="503"/>
    </row>
    <row r="3909" spans="5:8">
      <c r="E3909" s="501"/>
      <c r="F3909" s="503"/>
      <c r="G3909" s="503"/>
      <c r="H3909" s="503"/>
    </row>
    <row r="3910" spans="5:8">
      <c r="E3910" s="501"/>
      <c r="F3910" s="503"/>
      <c r="G3910" s="503"/>
      <c r="H3910" s="503"/>
    </row>
    <row r="3911" spans="5:8">
      <c r="E3911" s="501"/>
      <c r="F3911" s="503"/>
      <c r="G3911" s="503"/>
      <c r="H3911" s="503"/>
    </row>
    <row r="3912" spans="5:8">
      <c r="E3912" s="501"/>
      <c r="F3912" s="503"/>
      <c r="G3912" s="503"/>
      <c r="H3912" s="503"/>
    </row>
    <row r="3913" spans="5:8">
      <c r="E3913" s="501"/>
      <c r="F3913" s="503"/>
      <c r="G3913" s="503"/>
      <c r="H3913" s="503"/>
    </row>
    <row r="3914" spans="5:8">
      <c r="E3914" s="501"/>
      <c r="F3914" s="503"/>
      <c r="G3914" s="503"/>
      <c r="H3914" s="503"/>
    </row>
    <row r="3915" spans="5:8">
      <c r="E3915" s="501"/>
      <c r="F3915" s="503"/>
      <c r="G3915" s="503"/>
      <c r="H3915" s="503"/>
    </row>
    <row r="3916" spans="5:8">
      <c r="E3916" s="501"/>
      <c r="F3916" s="503"/>
      <c r="G3916" s="503"/>
      <c r="H3916" s="503"/>
    </row>
    <row r="3917" spans="5:8">
      <c r="E3917" s="501"/>
      <c r="F3917" s="503"/>
      <c r="G3917" s="503"/>
      <c r="H3917" s="503"/>
    </row>
    <row r="3918" spans="5:8">
      <c r="E3918" s="501"/>
      <c r="F3918" s="503"/>
      <c r="G3918" s="503"/>
      <c r="H3918" s="503"/>
    </row>
    <row r="3919" spans="5:8">
      <c r="E3919" s="501"/>
      <c r="F3919" s="503"/>
      <c r="G3919" s="503"/>
      <c r="H3919" s="503"/>
    </row>
    <row r="3920" spans="5:8">
      <c r="E3920" s="501"/>
      <c r="F3920" s="503"/>
      <c r="G3920" s="503"/>
      <c r="H3920" s="503"/>
    </row>
    <row r="3921" spans="5:8">
      <c r="E3921" s="501"/>
      <c r="F3921" s="503"/>
      <c r="G3921" s="503"/>
      <c r="H3921" s="503"/>
    </row>
    <row r="3922" spans="5:8">
      <c r="E3922" s="501"/>
      <c r="F3922" s="503"/>
      <c r="G3922" s="503"/>
      <c r="H3922" s="503"/>
    </row>
    <row r="3923" spans="5:8">
      <c r="E3923" s="501"/>
      <c r="F3923" s="503"/>
      <c r="G3923" s="503"/>
      <c r="H3923" s="503"/>
    </row>
    <row r="3924" spans="5:8">
      <c r="E3924" s="501"/>
      <c r="F3924" s="503"/>
      <c r="G3924" s="503"/>
      <c r="H3924" s="503"/>
    </row>
    <row r="3925" spans="5:8">
      <c r="E3925" s="501"/>
      <c r="F3925" s="503"/>
      <c r="G3925" s="503"/>
      <c r="H3925" s="503"/>
    </row>
    <row r="3926" spans="5:8">
      <c r="E3926" s="501"/>
      <c r="F3926" s="503"/>
      <c r="G3926" s="503"/>
      <c r="H3926" s="503"/>
    </row>
    <row r="3927" spans="5:8">
      <c r="E3927" s="501"/>
      <c r="F3927" s="503"/>
      <c r="G3927" s="503"/>
      <c r="H3927" s="503"/>
    </row>
    <row r="3928" spans="5:8">
      <c r="E3928" s="501"/>
      <c r="F3928" s="503"/>
      <c r="G3928" s="503"/>
      <c r="H3928" s="503"/>
    </row>
    <row r="3929" spans="5:8">
      <c r="E3929" s="501"/>
      <c r="F3929" s="503"/>
      <c r="G3929" s="503"/>
      <c r="H3929" s="503"/>
    </row>
    <row r="3930" spans="5:8">
      <c r="E3930" s="501"/>
      <c r="F3930" s="503"/>
      <c r="G3930" s="503"/>
      <c r="H3930" s="503"/>
    </row>
    <row r="3931" spans="5:8">
      <c r="E3931" s="501"/>
      <c r="F3931" s="503"/>
      <c r="G3931" s="503"/>
      <c r="H3931" s="503"/>
    </row>
    <row r="3932" spans="5:8">
      <c r="E3932" s="501"/>
      <c r="F3932" s="503"/>
      <c r="G3932" s="503"/>
      <c r="H3932" s="503"/>
    </row>
    <row r="3933" spans="5:8">
      <c r="E3933" s="501"/>
      <c r="F3933" s="503"/>
      <c r="G3933" s="503"/>
      <c r="H3933" s="503"/>
    </row>
    <row r="3934" spans="5:8">
      <c r="E3934" s="501"/>
      <c r="F3934" s="503"/>
      <c r="G3934" s="503"/>
      <c r="H3934" s="503"/>
    </row>
    <row r="3935" spans="5:8">
      <c r="E3935" s="501"/>
      <c r="F3935" s="503"/>
      <c r="G3935" s="503"/>
      <c r="H3935" s="503"/>
    </row>
    <row r="3936" spans="5:8">
      <c r="E3936" s="501"/>
      <c r="F3936" s="503"/>
      <c r="G3936" s="503"/>
      <c r="H3936" s="503"/>
    </row>
    <row r="3937" spans="5:8">
      <c r="E3937" s="501"/>
      <c r="F3937" s="503"/>
      <c r="G3937" s="503"/>
      <c r="H3937" s="503"/>
    </row>
    <row r="3938" spans="5:8">
      <c r="E3938" s="501"/>
      <c r="F3938" s="503"/>
      <c r="G3938" s="503"/>
      <c r="H3938" s="503"/>
    </row>
    <row r="3939" spans="5:8">
      <c r="E3939" s="501"/>
      <c r="F3939" s="503"/>
      <c r="G3939" s="503"/>
      <c r="H3939" s="503"/>
    </row>
    <row r="3940" spans="5:8">
      <c r="E3940" s="501"/>
      <c r="F3940" s="503"/>
      <c r="G3940" s="503"/>
      <c r="H3940" s="503"/>
    </row>
    <row r="3941" spans="5:8">
      <c r="E3941" s="501"/>
      <c r="F3941" s="503"/>
      <c r="G3941" s="503"/>
      <c r="H3941" s="503"/>
    </row>
    <row r="3942" spans="5:8">
      <c r="E3942" s="501"/>
      <c r="F3942" s="503"/>
      <c r="G3942" s="503"/>
      <c r="H3942" s="503"/>
    </row>
    <row r="3943" spans="5:8">
      <c r="E3943" s="501"/>
      <c r="F3943" s="503"/>
      <c r="G3943" s="503"/>
      <c r="H3943" s="503"/>
    </row>
    <row r="3944" spans="5:8">
      <c r="E3944" s="501"/>
      <c r="F3944" s="503"/>
      <c r="G3944" s="503"/>
      <c r="H3944" s="503"/>
    </row>
    <row r="3945" spans="5:8">
      <c r="E3945" s="501"/>
      <c r="F3945" s="503"/>
      <c r="G3945" s="503"/>
      <c r="H3945" s="503"/>
    </row>
    <row r="3946" spans="5:8">
      <c r="E3946" s="501"/>
      <c r="F3946" s="503"/>
      <c r="G3946" s="503"/>
      <c r="H3946" s="503"/>
    </row>
    <row r="3947" spans="5:8">
      <c r="E3947" s="501"/>
      <c r="F3947" s="503"/>
      <c r="G3947" s="503"/>
      <c r="H3947" s="503"/>
    </row>
    <row r="3948" spans="5:8">
      <c r="E3948" s="501"/>
      <c r="F3948" s="503"/>
      <c r="G3948" s="503"/>
      <c r="H3948" s="503"/>
    </row>
    <row r="3949" spans="5:8">
      <c r="E3949" s="501"/>
      <c r="F3949" s="503"/>
      <c r="G3949" s="503"/>
      <c r="H3949" s="503"/>
    </row>
    <row r="3950" spans="5:8">
      <c r="E3950" s="501"/>
      <c r="F3950" s="503"/>
      <c r="G3950" s="503"/>
      <c r="H3950" s="503"/>
    </row>
    <row r="3951" spans="5:8">
      <c r="E3951" s="501"/>
      <c r="F3951" s="503"/>
      <c r="G3951" s="503"/>
      <c r="H3951" s="503"/>
    </row>
    <row r="3952" spans="5:8">
      <c r="E3952" s="501"/>
      <c r="F3952" s="503"/>
      <c r="G3952" s="503"/>
      <c r="H3952" s="503"/>
    </row>
    <row r="3953" spans="5:8">
      <c r="E3953" s="501"/>
      <c r="F3953" s="503"/>
      <c r="G3953" s="503"/>
      <c r="H3953" s="503"/>
    </row>
    <row r="3954" spans="5:8">
      <c r="E3954" s="501"/>
      <c r="F3954" s="503"/>
      <c r="G3954" s="503"/>
      <c r="H3954" s="503"/>
    </row>
    <row r="3955" spans="5:8">
      <c r="E3955" s="501"/>
      <c r="F3955" s="503"/>
      <c r="G3955" s="503"/>
      <c r="H3955" s="503"/>
    </row>
    <row r="3956" spans="5:8">
      <c r="E3956" s="501"/>
      <c r="F3956" s="503"/>
      <c r="G3956" s="503"/>
      <c r="H3956" s="503"/>
    </row>
    <row r="3957" spans="5:8">
      <c r="E3957" s="501"/>
      <c r="F3957" s="503"/>
      <c r="G3957" s="503"/>
      <c r="H3957" s="503"/>
    </row>
    <row r="3958" spans="5:8">
      <c r="E3958" s="501"/>
      <c r="F3958" s="503"/>
      <c r="G3958" s="503"/>
      <c r="H3958" s="503"/>
    </row>
    <row r="3959" spans="5:8">
      <c r="E3959" s="501"/>
      <c r="F3959" s="503"/>
      <c r="G3959" s="503"/>
      <c r="H3959" s="503"/>
    </row>
    <row r="3960" spans="5:8">
      <c r="E3960" s="501"/>
      <c r="F3960" s="503"/>
      <c r="G3960" s="503"/>
      <c r="H3960" s="503"/>
    </row>
    <row r="3961" spans="5:8">
      <c r="E3961" s="501"/>
      <c r="F3961" s="503"/>
      <c r="G3961" s="503"/>
      <c r="H3961" s="503"/>
    </row>
    <row r="3962" spans="5:8">
      <c r="E3962" s="501"/>
      <c r="F3962" s="503"/>
      <c r="G3962" s="503"/>
      <c r="H3962" s="503"/>
    </row>
    <row r="3963" spans="5:8">
      <c r="E3963" s="501"/>
      <c r="F3963" s="503"/>
      <c r="G3963" s="503"/>
      <c r="H3963" s="503"/>
    </row>
    <row r="3964" spans="5:8">
      <c r="E3964" s="501"/>
      <c r="F3964" s="503"/>
      <c r="G3964" s="503"/>
      <c r="H3964" s="503"/>
    </row>
    <row r="3965" spans="5:8">
      <c r="E3965" s="501"/>
      <c r="F3965" s="503"/>
      <c r="G3965" s="503"/>
      <c r="H3965" s="503"/>
    </row>
    <row r="3966" spans="5:8">
      <c r="E3966" s="501"/>
      <c r="F3966" s="503"/>
      <c r="G3966" s="503"/>
      <c r="H3966" s="503"/>
    </row>
    <row r="3967" spans="5:8">
      <c r="E3967" s="501"/>
      <c r="F3967" s="503"/>
      <c r="G3967" s="503"/>
      <c r="H3967" s="503"/>
    </row>
    <row r="3968" spans="5:8">
      <c r="E3968" s="501"/>
      <c r="F3968" s="503"/>
      <c r="G3968" s="503"/>
      <c r="H3968" s="503"/>
    </row>
    <row r="3969" spans="5:8">
      <c r="E3969" s="501"/>
      <c r="F3969" s="503"/>
      <c r="G3969" s="503"/>
      <c r="H3969" s="503"/>
    </row>
    <row r="3970" spans="5:8">
      <c r="E3970" s="501"/>
      <c r="F3970" s="503"/>
      <c r="G3970" s="503"/>
      <c r="H3970" s="503"/>
    </row>
    <row r="3971" spans="5:8">
      <c r="E3971" s="501"/>
      <c r="F3971" s="503"/>
      <c r="G3971" s="503"/>
      <c r="H3971" s="503"/>
    </row>
    <row r="3972" spans="5:8">
      <c r="E3972" s="501"/>
      <c r="F3972" s="503"/>
      <c r="G3972" s="503"/>
      <c r="H3972" s="503"/>
    </row>
    <row r="3973" spans="5:8">
      <c r="E3973" s="501"/>
      <c r="F3973" s="503"/>
      <c r="G3973" s="503"/>
      <c r="H3973" s="503"/>
    </row>
    <row r="3974" spans="5:8">
      <c r="E3974" s="501"/>
      <c r="F3974" s="503"/>
      <c r="G3974" s="503"/>
      <c r="H3974" s="503"/>
    </row>
    <row r="3975" spans="5:8">
      <c r="E3975" s="501"/>
      <c r="F3975" s="503"/>
      <c r="G3975" s="503"/>
      <c r="H3975" s="503"/>
    </row>
    <row r="3976" spans="5:8">
      <c r="E3976" s="501"/>
      <c r="F3976" s="503"/>
      <c r="G3976" s="503"/>
      <c r="H3976" s="503"/>
    </row>
    <row r="3977" spans="5:8">
      <c r="E3977" s="501"/>
      <c r="F3977" s="503"/>
      <c r="G3977" s="503"/>
      <c r="H3977" s="503"/>
    </row>
    <row r="3978" spans="5:8">
      <c r="E3978" s="501"/>
      <c r="F3978" s="503"/>
      <c r="G3978" s="503"/>
      <c r="H3978" s="503"/>
    </row>
    <row r="3979" spans="5:8">
      <c r="E3979" s="501"/>
      <c r="F3979" s="503"/>
      <c r="G3979" s="503"/>
      <c r="H3979" s="503"/>
    </row>
    <row r="3980" spans="5:8">
      <c r="E3980" s="501"/>
      <c r="F3980" s="503"/>
      <c r="G3980" s="503"/>
      <c r="H3980" s="503"/>
    </row>
    <row r="3981" spans="5:8">
      <c r="E3981" s="501"/>
      <c r="F3981" s="503"/>
      <c r="G3981" s="503"/>
      <c r="H3981" s="503"/>
    </row>
    <row r="3982" spans="5:8">
      <c r="E3982" s="501"/>
      <c r="F3982" s="503"/>
      <c r="G3982" s="503"/>
      <c r="H3982" s="503"/>
    </row>
    <row r="3983" spans="5:8">
      <c r="E3983" s="501"/>
      <c r="F3983" s="503"/>
      <c r="G3983" s="503"/>
      <c r="H3983" s="503"/>
    </row>
    <row r="3984" spans="5:8">
      <c r="E3984" s="501"/>
      <c r="F3984" s="503"/>
      <c r="G3984" s="503"/>
      <c r="H3984" s="503"/>
    </row>
    <row r="3985" spans="5:8">
      <c r="E3985" s="501"/>
      <c r="F3985" s="503"/>
      <c r="G3985" s="503"/>
      <c r="H3985" s="503"/>
    </row>
    <row r="3986" spans="5:8">
      <c r="E3986" s="501"/>
      <c r="F3986" s="503"/>
      <c r="G3986" s="503"/>
      <c r="H3986" s="503"/>
    </row>
    <row r="3987" spans="5:8">
      <c r="E3987" s="501"/>
      <c r="F3987" s="503"/>
      <c r="G3987" s="503"/>
      <c r="H3987" s="503"/>
    </row>
    <row r="3988" spans="5:8">
      <c r="E3988" s="501"/>
      <c r="F3988" s="503"/>
      <c r="G3988" s="503"/>
      <c r="H3988" s="503"/>
    </row>
    <row r="3989" spans="5:8">
      <c r="E3989" s="501"/>
      <c r="F3989" s="503"/>
      <c r="G3989" s="503"/>
      <c r="H3989" s="503"/>
    </row>
    <row r="3990" spans="5:8">
      <c r="E3990" s="501"/>
      <c r="F3990" s="503"/>
      <c r="G3990" s="503"/>
      <c r="H3990" s="503"/>
    </row>
    <row r="3991" spans="5:8">
      <c r="E3991" s="501"/>
      <c r="F3991" s="503"/>
      <c r="G3991" s="503"/>
      <c r="H3991" s="503"/>
    </row>
    <row r="3992" spans="5:8">
      <c r="E3992" s="501"/>
      <c r="F3992" s="503"/>
      <c r="G3992" s="503"/>
      <c r="H3992" s="503"/>
    </row>
    <row r="3993" spans="5:8">
      <c r="E3993" s="501"/>
      <c r="F3993" s="503"/>
      <c r="G3993" s="503"/>
      <c r="H3993" s="503"/>
    </row>
    <row r="3994" spans="5:8">
      <c r="E3994" s="501"/>
      <c r="F3994" s="503"/>
      <c r="G3994" s="503"/>
      <c r="H3994" s="503"/>
    </row>
    <row r="3995" spans="5:8">
      <c r="E3995" s="501"/>
      <c r="F3995" s="503"/>
      <c r="G3995" s="503"/>
      <c r="H3995" s="503"/>
    </row>
    <row r="3996" spans="5:8">
      <c r="E3996" s="501"/>
      <c r="F3996" s="503"/>
      <c r="G3996" s="503"/>
      <c r="H3996" s="503"/>
    </row>
    <row r="3997" spans="5:8">
      <c r="E3997" s="501"/>
      <c r="F3997" s="503"/>
      <c r="G3997" s="503"/>
      <c r="H3997" s="503"/>
    </row>
    <row r="3998" spans="5:8">
      <c r="E3998" s="501"/>
      <c r="F3998" s="503"/>
      <c r="G3998" s="503"/>
      <c r="H3998" s="503"/>
    </row>
    <row r="3999" spans="5:8">
      <c r="E3999" s="501"/>
      <c r="F3999" s="503"/>
      <c r="G3999" s="503"/>
      <c r="H3999" s="503"/>
    </row>
    <row r="4000" spans="5:8">
      <c r="E4000" s="501"/>
      <c r="F4000" s="503"/>
      <c r="G4000" s="503"/>
      <c r="H4000" s="503"/>
    </row>
    <row r="4001" spans="5:8">
      <c r="E4001" s="501"/>
      <c r="F4001" s="503"/>
      <c r="G4001" s="503"/>
      <c r="H4001" s="503"/>
    </row>
    <row r="4002" spans="5:8">
      <c r="E4002" s="501"/>
      <c r="F4002" s="503"/>
      <c r="G4002" s="503"/>
      <c r="H4002" s="503"/>
    </row>
    <row r="4003" spans="5:8">
      <c r="E4003" s="501"/>
      <c r="F4003" s="503"/>
      <c r="G4003" s="503"/>
      <c r="H4003" s="503"/>
    </row>
    <row r="4004" spans="5:8">
      <c r="E4004" s="501"/>
      <c r="F4004" s="503"/>
      <c r="G4004" s="503"/>
      <c r="H4004" s="503"/>
    </row>
    <row r="4005" spans="5:8">
      <c r="E4005" s="501"/>
      <c r="F4005" s="503"/>
      <c r="G4005" s="503"/>
      <c r="H4005" s="503"/>
    </row>
    <row r="4006" spans="5:8">
      <c r="E4006" s="501"/>
      <c r="F4006" s="503"/>
      <c r="G4006" s="503"/>
      <c r="H4006" s="503"/>
    </row>
    <row r="4007" spans="5:8">
      <c r="E4007" s="501"/>
      <c r="F4007" s="503"/>
      <c r="G4007" s="503"/>
      <c r="H4007" s="503"/>
    </row>
    <row r="4008" spans="5:8">
      <c r="E4008" s="501"/>
      <c r="F4008" s="503"/>
      <c r="G4008" s="503"/>
      <c r="H4008" s="503"/>
    </row>
    <row r="4009" spans="5:8">
      <c r="E4009" s="501"/>
      <c r="F4009" s="503"/>
      <c r="G4009" s="503"/>
      <c r="H4009" s="503"/>
    </row>
    <row r="4010" spans="5:8">
      <c r="E4010" s="501"/>
      <c r="F4010" s="503"/>
      <c r="G4010" s="503"/>
      <c r="H4010" s="503"/>
    </row>
    <row r="4011" spans="5:8">
      <c r="E4011" s="501"/>
      <c r="F4011" s="503"/>
      <c r="G4011" s="503"/>
      <c r="H4011" s="503"/>
    </row>
    <row r="4012" spans="5:8">
      <c r="E4012" s="501"/>
      <c r="F4012" s="503"/>
      <c r="G4012" s="503"/>
      <c r="H4012" s="503"/>
    </row>
    <row r="4013" spans="5:8">
      <c r="E4013" s="501"/>
      <c r="F4013" s="503"/>
      <c r="G4013" s="503"/>
      <c r="H4013" s="503"/>
    </row>
    <row r="4014" spans="5:8">
      <c r="E4014" s="501"/>
      <c r="F4014" s="503"/>
      <c r="G4014" s="503"/>
      <c r="H4014" s="503"/>
    </row>
    <row r="4015" spans="5:8">
      <c r="E4015" s="501"/>
      <c r="F4015" s="503"/>
      <c r="G4015" s="503"/>
      <c r="H4015" s="503"/>
    </row>
    <row r="4016" spans="5:8">
      <c r="E4016" s="501"/>
      <c r="F4016" s="503"/>
      <c r="G4016" s="503"/>
      <c r="H4016" s="503"/>
    </row>
    <row r="4017" spans="5:8">
      <c r="E4017" s="501"/>
      <c r="F4017" s="503"/>
      <c r="G4017" s="503"/>
      <c r="H4017" s="503"/>
    </row>
    <row r="4018" spans="5:8">
      <c r="E4018" s="501"/>
      <c r="F4018" s="503"/>
      <c r="G4018" s="503"/>
      <c r="H4018" s="503"/>
    </row>
    <row r="4019" spans="5:8">
      <c r="E4019" s="501"/>
      <c r="F4019" s="503"/>
      <c r="G4019" s="503"/>
      <c r="H4019" s="503"/>
    </row>
    <row r="4020" spans="5:8">
      <c r="E4020" s="501"/>
      <c r="F4020" s="503"/>
      <c r="G4020" s="503"/>
      <c r="H4020" s="503"/>
    </row>
    <row r="4021" spans="5:8">
      <c r="E4021" s="501"/>
      <c r="F4021" s="503"/>
      <c r="G4021" s="503"/>
      <c r="H4021" s="503"/>
    </row>
    <row r="4022" spans="5:8">
      <c r="E4022" s="501"/>
      <c r="F4022" s="503"/>
      <c r="G4022" s="503"/>
      <c r="H4022" s="503"/>
    </row>
    <row r="4023" spans="5:8">
      <c r="E4023" s="501"/>
      <c r="F4023" s="503"/>
      <c r="G4023" s="503"/>
      <c r="H4023" s="503"/>
    </row>
    <row r="4024" spans="5:8">
      <c r="E4024" s="501"/>
      <c r="F4024" s="503"/>
      <c r="G4024" s="503"/>
      <c r="H4024" s="503"/>
    </row>
    <row r="4025" spans="5:8">
      <c r="E4025" s="501"/>
      <c r="F4025" s="503"/>
      <c r="G4025" s="503"/>
      <c r="H4025" s="503"/>
    </row>
    <row r="4026" spans="5:8">
      <c r="E4026" s="501"/>
      <c r="F4026" s="503"/>
      <c r="G4026" s="503"/>
      <c r="H4026" s="503"/>
    </row>
    <row r="4027" spans="5:8">
      <c r="E4027" s="501"/>
      <c r="F4027" s="503"/>
      <c r="G4027" s="503"/>
      <c r="H4027" s="503"/>
    </row>
    <row r="4028" spans="5:8">
      <c r="E4028" s="501"/>
      <c r="F4028" s="503"/>
      <c r="G4028" s="503"/>
      <c r="H4028" s="503"/>
    </row>
    <row r="4029" spans="5:8">
      <c r="E4029" s="501"/>
      <c r="F4029" s="503"/>
      <c r="G4029" s="503"/>
      <c r="H4029" s="503"/>
    </row>
    <row r="4030" spans="5:8">
      <c r="E4030" s="501"/>
      <c r="F4030" s="503"/>
      <c r="G4030" s="503"/>
      <c r="H4030" s="503"/>
    </row>
    <row r="4031" spans="5:8">
      <c r="E4031" s="501"/>
      <c r="F4031" s="503"/>
      <c r="G4031" s="503"/>
      <c r="H4031" s="503"/>
    </row>
    <row r="4032" spans="5:8">
      <c r="E4032" s="501"/>
      <c r="F4032" s="503"/>
      <c r="G4032" s="503"/>
      <c r="H4032" s="503"/>
    </row>
    <row r="4033" spans="5:8">
      <c r="E4033" s="501"/>
      <c r="F4033" s="503"/>
      <c r="G4033" s="503"/>
      <c r="H4033" s="503"/>
    </row>
    <row r="4034" spans="5:8">
      <c r="E4034" s="501"/>
      <c r="F4034" s="503"/>
      <c r="G4034" s="503"/>
      <c r="H4034" s="503"/>
    </row>
    <row r="4035" spans="5:8">
      <c r="E4035" s="501"/>
      <c r="F4035" s="503"/>
      <c r="G4035" s="503"/>
      <c r="H4035" s="503"/>
    </row>
    <row r="4036" spans="5:8">
      <c r="E4036" s="501"/>
      <c r="F4036" s="503"/>
      <c r="G4036" s="503"/>
      <c r="H4036" s="503"/>
    </row>
    <row r="4037" spans="5:8">
      <c r="E4037" s="501"/>
      <c r="F4037" s="503"/>
      <c r="G4037" s="503"/>
      <c r="H4037" s="503"/>
    </row>
    <row r="4038" spans="5:8">
      <c r="E4038" s="501"/>
      <c r="F4038" s="503"/>
      <c r="G4038" s="503"/>
      <c r="H4038" s="503"/>
    </row>
    <row r="4039" spans="5:8">
      <c r="E4039" s="501"/>
      <c r="F4039" s="503"/>
      <c r="G4039" s="503"/>
      <c r="H4039" s="503"/>
    </row>
    <row r="4040" spans="5:8">
      <c r="E4040" s="501"/>
      <c r="F4040" s="503"/>
      <c r="G4040" s="503"/>
      <c r="H4040" s="503"/>
    </row>
    <row r="4041" spans="5:8">
      <c r="E4041" s="501"/>
      <c r="F4041" s="503"/>
      <c r="G4041" s="503"/>
      <c r="H4041" s="503"/>
    </row>
    <row r="4042" spans="5:8">
      <c r="E4042" s="501"/>
      <c r="F4042" s="503"/>
      <c r="G4042" s="503"/>
      <c r="H4042" s="503"/>
    </row>
    <row r="4043" spans="5:8">
      <c r="E4043" s="501"/>
      <c r="F4043" s="503"/>
      <c r="G4043" s="503"/>
      <c r="H4043" s="503"/>
    </row>
    <row r="4044" spans="5:8">
      <c r="E4044" s="501"/>
      <c r="F4044" s="503"/>
      <c r="G4044" s="503"/>
      <c r="H4044" s="503"/>
    </row>
    <row r="4045" spans="5:8">
      <c r="E4045" s="501"/>
      <c r="F4045" s="503"/>
      <c r="G4045" s="503"/>
      <c r="H4045" s="503"/>
    </row>
    <row r="4046" spans="5:8">
      <c r="E4046" s="501"/>
      <c r="F4046" s="503"/>
      <c r="G4046" s="503"/>
      <c r="H4046" s="503"/>
    </row>
    <row r="4047" spans="5:8">
      <c r="E4047" s="501"/>
      <c r="F4047" s="503"/>
      <c r="G4047" s="503"/>
      <c r="H4047" s="503"/>
    </row>
    <row r="4048" spans="5:8">
      <c r="E4048" s="501"/>
      <c r="F4048" s="503"/>
      <c r="G4048" s="503"/>
      <c r="H4048" s="503"/>
    </row>
    <row r="4049" spans="5:8">
      <c r="E4049" s="501"/>
      <c r="F4049" s="503"/>
      <c r="G4049" s="503"/>
      <c r="H4049" s="503"/>
    </row>
    <row r="4050" spans="5:8">
      <c r="E4050" s="501"/>
      <c r="F4050" s="503"/>
      <c r="G4050" s="503"/>
      <c r="H4050" s="503"/>
    </row>
    <row r="4051" spans="5:8">
      <c r="E4051" s="501"/>
      <c r="F4051" s="503"/>
      <c r="G4051" s="503"/>
      <c r="H4051" s="503"/>
    </row>
    <row r="4052" spans="5:8">
      <c r="E4052" s="501"/>
      <c r="F4052" s="503"/>
      <c r="G4052" s="503"/>
      <c r="H4052" s="503"/>
    </row>
    <row r="4053" spans="5:8">
      <c r="E4053" s="501"/>
      <c r="F4053" s="503"/>
      <c r="G4053" s="503"/>
      <c r="H4053" s="503"/>
    </row>
    <row r="4054" spans="5:8">
      <c r="E4054" s="501"/>
      <c r="F4054" s="503"/>
      <c r="G4054" s="503"/>
      <c r="H4054" s="503"/>
    </row>
    <row r="4055" spans="5:8">
      <c r="E4055" s="501"/>
      <c r="F4055" s="503"/>
      <c r="G4055" s="503"/>
      <c r="H4055" s="503"/>
    </row>
    <row r="4056" spans="5:8">
      <c r="E4056" s="501"/>
      <c r="F4056" s="503"/>
      <c r="G4056" s="503"/>
      <c r="H4056" s="503"/>
    </row>
    <row r="4057" spans="5:8">
      <c r="E4057" s="501"/>
      <c r="F4057" s="503"/>
      <c r="G4057" s="503"/>
      <c r="H4057" s="503"/>
    </row>
    <row r="4058" spans="5:8">
      <c r="E4058" s="501"/>
      <c r="F4058" s="503"/>
      <c r="G4058" s="503"/>
      <c r="H4058" s="503"/>
    </row>
    <row r="4059" spans="5:8">
      <c r="E4059" s="501"/>
      <c r="F4059" s="503"/>
      <c r="G4059" s="503"/>
      <c r="H4059" s="503"/>
    </row>
    <row r="4060" spans="5:8">
      <c r="E4060" s="501"/>
      <c r="F4060" s="503"/>
      <c r="G4060" s="503"/>
      <c r="H4060" s="503"/>
    </row>
    <row r="4061" spans="5:8">
      <c r="E4061" s="501"/>
      <c r="F4061" s="503"/>
      <c r="G4061" s="503"/>
      <c r="H4061" s="503"/>
    </row>
    <row r="4062" spans="5:8">
      <c r="E4062" s="501"/>
      <c r="F4062" s="503"/>
      <c r="G4062" s="503"/>
      <c r="H4062" s="503"/>
    </row>
    <row r="4063" spans="5:8">
      <c r="E4063" s="501"/>
      <c r="F4063" s="503"/>
      <c r="G4063" s="503"/>
      <c r="H4063" s="503"/>
    </row>
    <row r="4064" spans="5:8">
      <c r="E4064" s="501"/>
      <c r="F4064" s="503"/>
      <c r="G4064" s="503"/>
      <c r="H4064" s="503"/>
    </row>
    <row r="4065" spans="5:8">
      <c r="E4065" s="501"/>
      <c r="F4065" s="503"/>
      <c r="G4065" s="503"/>
      <c r="H4065" s="503"/>
    </row>
    <row r="4066" spans="5:8">
      <c r="E4066" s="501"/>
      <c r="F4066" s="503"/>
      <c r="G4066" s="503"/>
      <c r="H4066" s="503"/>
    </row>
    <row r="4067" spans="5:8">
      <c r="E4067" s="501"/>
      <c r="F4067" s="503"/>
      <c r="G4067" s="503"/>
      <c r="H4067" s="503"/>
    </row>
    <row r="4068" spans="5:8">
      <c r="E4068" s="501"/>
      <c r="F4068" s="503"/>
      <c r="G4068" s="503"/>
      <c r="H4068" s="503"/>
    </row>
    <row r="4069" spans="5:8">
      <c r="E4069" s="501"/>
      <c r="F4069" s="503"/>
      <c r="G4069" s="503"/>
      <c r="H4069" s="503"/>
    </row>
    <row r="4070" spans="5:8">
      <c r="E4070" s="501"/>
      <c r="F4070" s="503"/>
      <c r="G4070" s="503"/>
      <c r="H4070" s="503"/>
    </row>
    <row r="4071" spans="5:8">
      <c r="E4071" s="501"/>
      <c r="F4071" s="503"/>
      <c r="G4071" s="503"/>
      <c r="H4071" s="503"/>
    </row>
    <row r="4072" spans="5:8">
      <c r="E4072" s="501"/>
      <c r="F4072" s="503"/>
      <c r="G4072" s="503"/>
      <c r="H4072" s="503"/>
    </row>
    <row r="4073" spans="5:8">
      <c r="E4073" s="501"/>
      <c r="F4073" s="503"/>
      <c r="G4073" s="503"/>
      <c r="H4073" s="503"/>
    </row>
    <row r="4074" spans="5:8">
      <c r="E4074" s="501"/>
      <c r="F4074" s="503"/>
      <c r="G4074" s="503"/>
      <c r="H4074" s="503"/>
    </row>
    <row r="4075" spans="5:8">
      <c r="E4075" s="501"/>
      <c r="F4075" s="503"/>
      <c r="G4075" s="503"/>
      <c r="H4075" s="503"/>
    </row>
    <row r="4076" spans="5:8">
      <c r="E4076" s="501"/>
      <c r="F4076" s="503"/>
      <c r="G4076" s="503"/>
      <c r="H4076" s="503"/>
    </row>
    <row r="4077" spans="5:8">
      <c r="E4077" s="501"/>
      <c r="F4077" s="503"/>
      <c r="G4077" s="503"/>
      <c r="H4077" s="503"/>
    </row>
    <row r="4078" spans="5:8">
      <c r="E4078" s="501"/>
      <c r="F4078" s="503"/>
      <c r="G4078" s="503"/>
      <c r="H4078" s="503"/>
    </row>
    <row r="4079" spans="5:8">
      <c r="E4079" s="501"/>
      <c r="F4079" s="503"/>
      <c r="G4079" s="503"/>
      <c r="H4079" s="503"/>
    </row>
    <row r="4080" spans="5:8">
      <c r="E4080" s="501"/>
      <c r="F4080" s="503"/>
      <c r="G4080" s="503"/>
      <c r="H4080" s="503"/>
    </row>
    <row r="4081" spans="5:8">
      <c r="E4081" s="501"/>
      <c r="F4081" s="503"/>
      <c r="G4081" s="503"/>
      <c r="H4081" s="503"/>
    </row>
    <row r="4082" spans="5:8">
      <c r="E4082" s="501"/>
      <c r="F4082" s="503"/>
      <c r="G4082" s="503"/>
      <c r="H4082" s="503"/>
    </row>
    <row r="4083" spans="5:8">
      <c r="E4083" s="501"/>
      <c r="F4083" s="503"/>
      <c r="G4083" s="503"/>
      <c r="H4083" s="503"/>
    </row>
    <row r="4084" spans="5:8">
      <c r="E4084" s="501"/>
      <c r="F4084" s="503"/>
      <c r="G4084" s="503"/>
      <c r="H4084" s="503"/>
    </row>
    <row r="4085" spans="5:8">
      <c r="E4085" s="501"/>
      <c r="F4085" s="503"/>
      <c r="G4085" s="503"/>
      <c r="H4085" s="503"/>
    </row>
    <row r="4086" spans="5:8">
      <c r="E4086" s="501"/>
      <c r="F4086" s="503"/>
      <c r="G4086" s="503"/>
      <c r="H4086" s="503"/>
    </row>
    <row r="4087" spans="5:8">
      <c r="E4087" s="501"/>
      <c r="F4087" s="503"/>
      <c r="G4087" s="503"/>
      <c r="H4087" s="503"/>
    </row>
    <row r="4088" spans="5:8">
      <c r="E4088" s="501"/>
      <c r="F4088" s="503"/>
      <c r="G4088" s="503"/>
      <c r="H4088" s="503"/>
    </row>
    <row r="4089" spans="5:8">
      <c r="E4089" s="501"/>
      <c r="F4089" s="503"/>
      <c r="G4089" s="503"/>
      <c r="H4089" s="503"/>
    </row>
    <row r="4090" spans="5:8">
      <c r="E4090" s="501"/>
      <c r="F4090" s="503"/>
      <c r="G4090" s="503"/>
      <c r="H4090" s="503"/>
    </row>
    <row r="4091" spans="5:8">
      <c r="E4091" s="501"/>
      <c r="F4091" s="503"/>
      <c r="G4091" s="503"/>
      <c r="H4091" s="503"/>
    </row>
    <row r="4092" spans="5:8">
      <c r="E4092" s="501"/>
      <c r="F4092" s="503"/>
      <c r="G4092" s="503"/>
      <c r="H4092" s="503"/>
    </row>
    <row r="4093" spans="5:8">
      <c r="E4093" s="501"/>
      <c r="F4093" s="503"/>
      <c r="G4093" s="503"/>
      <c r="H4093" s="503"/>
    </row>
    <row r="4094" spans="5:8">
      <c r="E4094" s="501"/>
      <c r="F4094" s="503"/>
      <c r="G4094" s="503"/>
      <c r="H4094" s="503"/>
    </row>
    <row r="4095" spans="5:8">
      <c r="E4095" s="501"/>
      <c r="F4095" s="503"/>
      <c r="G4095" s="503"/>
      <c r="H4095" s="503"/>
    </row>
    <row r="4096" spans="5:8">
      <c r="E4096" s="501"/>
      <c r="F4096" s="503"/>
      <c r="G4096" s="503"/>
      <c r="H4096" s="503"/>
    </row>
    <row r="4097" spans="5:8">
      <c r="E4097" s="501"/>
      <c r="F4097" s="503"/>
      <c r="G4097" s="503"/>
      <c r="H4097" s="503"/>
    </row>
    <row r="4098" spans="5:8">
      <c r="E4098" s="501"/>
      <c r="F4098" s="503"/>
      <c r="G4098" s="503"/>
      <c r="H4098" s="503"/>
    </row>
    <row r="4099" spans="5:8">
      <c r="E4099" s="501"/>
      <c r="F4099" s="503"/>
      <c r="G4099" s="503"/>
      <c r="H4099" s="503"/>
    </row>
    <row r="4100" spans="5:8">
      <c r="E4100" s="501"/>
      <c r="F4100" s="503"/>
      <c r="G4100" s="503"/>
      <c r="H4100" s="503"/>
    </row>
    <row r="4101" spans="5:8">
      <c r="E4101" s="501"/>
      <c r="F4101" s="503"/>
      <c r="G4101" s="503"/>
      <c r="H4101" s="503"/>
    </row>
    <row r="4102" spans="5:8">
      <c r="E4102" s="501"/>
      <c r="F4102" s="503"/>
      <c r="G4102" s="503"/>
      <c r="H4102" s="503"/>
    </row>
    <row r="4103" spans="5:8">
      <c r="E4103" s="501"/>
      <c r="F4103" s="503"/>
      <c r="G4103" s="503"/>
      <c r="H4103" s="503"/>
    </row>
    <row r="4104" spans="5:8">
      <c r="E4104" s="501"/>
      <c r="F4104" s="503"/>
      <c r="G4104" s="503"/>
      <c r="H4104" s="503"/>
    </row>
    <row r="4105" spans="5:8">
      <c r="E4105" s="501"/>
      <c r="F4105" s="503"/>
      <c r="G4105" s="503"/>
      <c r="H4105" s="503"/>
    </row>
    <row r="4106" spans="5:8">
      <c r="E4106" s="501"/>
      <c r="F4106" s="503"/>
      <c r="G4106" s="503"/>
      <c r="H4106" s="503"/>
    </row>
    <row r="4107" spans="5:8">
      <c r="E4107" s="501"/>
      <c r="F4107" s="503"/>
      <c r="G4107" s="503"/>
      <c r="H4107" s="503"/>
    </row>
    <row r="4108" spans="5:8">
      <c r="E4108" s="501"/>
      <c r="F4108" s="503"/>
      <c r="G4108" s="503"/>
      <c r="H4108" s="503"/>
    </row>
    <row r="4109" spans="5:8">
      <c r="E4109" s="501"/>
      <c r="F4109" s="503"/>
      <c r="G4109" s="503"/>
      <c r="H4109" s="503"/>
    </row>
    <row r="4110" spans="5:8">
      <c r="E4110" s="501"/>
      <c r="F4110" s="503"/>
      <c r="G4110" s="503"/>
      <c r="H4110" s="503"/>
    </row>
    <row r="4111" spans="5:8">
      <c r="E4111" s="501"/>
      <c r="F4111" s="503"/>
      <c r="G4111" s="503"/>
      <c r="H4111" s="503"/>
    </row>
    <row r="4112" spans="5:8">
      <c r="E4112" s="501"/>
      <c r="F4112" s="503"/>
      <c r="G4112" s="503"/>
      <c r="H4112" s="503"/>
    </row>
    <row r="4113" spans="5:8">
      <c r="E4113" s="501"/>
      <c r="F4113" s="503"/>
      <c r="G4113" s="503"/>
      <c r="H4113" s="503"/>
    </row>
    <row r="4114" spans="5:8">
      <c r="E4114" s="501"/>
      <c r="F4114" s="503"/>
      <c r="G4114" s="503"/>
      <c r="H4114" s="503"/>
    </row>
    <row r="4115" spans="5:8">
      <c r="E4115" s="501"/>
      <c r="F4115" s="503"/>
      <c r="G4115" s="503"/>
      <c r="H4115" s="503"/>
    </row>
    <row r="4116" spans="5:8">
      <c r="E4116" s="501"/>
      <c r="F4116" s="503"/>
      <c r="G4116" s="503"/>
      <c r="H4116" s="503"/>
    </row>
    <row r="4117" spans="5:8">
      <c r="E4117" s="501"/>
      <c r="F4117" s="503"/>
      <c r="G4117" s="503"/>
      <c r="H4117" s="503"/>
    </row>
    <row r="4118" spans="5:8">
      <c r="E4118" s="501"/>
      <c r="F4118" s="503"/>
      <c r="G4118" s="503"/>
      <c r="H4118" s="503"/>
    </row>
    <row r="4119" spans="5:8">
      <c r="E4119" s="501"/>
      <c r="F4119" s="503"/>
      <c r="G4119" s="503"/>
      <c r="H4119" s="503"/>
    </row>
    <row r="4120" spans="5:8">
      <c r="E4120" s="501"/>
      <c r="F4120" s="503"/>
      <c r="G4120" s="503"/>
      <c r="H4120" s="503"/>
    </row>
    <row r="4121" spans="5:8">
      <c r="E4121" s="501"/>
      <c r="F4121" s="503"/>
      <c r="G4121" s="503"/>
      <c r="H4121" s="503"/>
    </row>
    <row r="4122" spans="5:8">
      <c r="E4122" s="501"/>
      <c r="F4122" s="503"/>
      <c r="G4122" s="503"/>
      <c r="H4122" s="503"/>
    </row>
    <row r="4123" spans="5:8">
      <c r="E4123" s="501"/>
      <c r="F4123" s="503"/>
      <c r="G4123" s="503"/>
      <c r="H4123" s="503"/>
    </row>
    <row r="4124" spans="5:8">
      <c r="E4124" s="501"/>
      <c r="F4124" s="503"/>
      <c r="G4124" s="503"/>
      <c r="H4124" s="503"/>
    </row>
    <row r="4125" spans="5:8">
      <c r="E4125" s="501"/>
      <c r="F4125" s="503"/>
      <c r="G4125" s="503"/>
      <c r="H4125" s="503"/>
    </row>
    <row r="4126" spans="5:8">
      <c r="E4126" s="501"/>
      <c r="F4126" s="503"/>
      <c r="G4126" s="503"/>
      <c r="H4126" s="503"/>
    </row>
    <row r="4127" spans="5:8">
      <c r="E4127" s="501"/>
      <c r="F4127" s="503"/>
      <c r="G4127" s="503"/>
      <c r="H4127" s="503"/>
    </row>
    <row r="4128" spans="5:8">
      <c r="E4128" s="501"/>
      <c r="F4128" s="503"/>
      <c r="G4128" s="503"/>
      <c r="H4128" s="503"/>
    </row>
    <row r="4129" spans="5:8">
      <c r="E4129" s="501"/>
      <c r="F4129" s="503"/>
      <c r="G4129" s="503"/>
      <c r="H4129" s="503"/>
    </row>
    <row r="4130" spans="5:8">
      <c r="E4130" s="501"/>
      <c r="F4130" s="503"/>
      <c r="G4130" s="503"/>
      <c r="H4130" s="503"/>
    </row>
    <row r="4131" spans="5:8">
      <c r="E4131" s="501"/>
      <c r="F4131" s="503"/>
      <c r="G4131" s="503"/>
      <c r="H4131" s="503"/>
    </row>
    <row r="4132" spans="5:8">
      <c r="E4132" s="501"/>
      <c r="F4132" s="503"/>
      <c r="G4132" s="503"/>
      <c r="H4132" s="503"/>
    </row>
    <row r="4133" spans="5:8">
      <c r="E4133" s="501"/>
      <c r="F4133" s="503"/>
      <c r="G4133" s="503"/>
      <c r="H4133" s="503"/>
    </row>
    <row r="4134" spans="5:8">
      <c r="E4134" s="501"/>
      <c r="F4134" s="503"/>
      <c r="G4134" s="503"/>
      <c r="H4134" s="503"/>
    </row>
    <row r="4135" spans="5:8">
      <c r="E4135" s="501"/>
      <c r="F4135" s="503"/>
      <c r="G4135" s="503"/>
      <c r="H4135" s="503"/>
    </row>
    <row r="4136" spans="5:8">
      <c r="E4136" s="501"/>
      <c r="F4136" s="503"/>
      <c r="G4136" s="503"/>
      <c r="H4136" s="503"/>
    </row>
    <row r="4137" spans="5:8">
      <c r="E4137" s="501"/>
      <c r="F4137" s="503"/>
      <c r="G4137" s="503"/>
      <c r="H4137" s="503"/>
    </row>
    <row r="4138" spans="5:8">
      <c r="E4138" s="501"/>
      <c r="F4138" s="503"/>
      <c r="G4138" s="503"/>
      <c r="H4138" s="503"/>
    </row>
    <row r="4139" spans="5:8">
      <c r="E4139" s="501"/>
      <c r="F4139" s="503"/>
      <c r="G4139" s="503"/>
      <c r="H4139" s="503"/>
    </row>
    <row r="4140" spans="5:8">
      <c r="E4140" s="501"/>
      <c r="F4140" s="503"/>
      <c r="G4140" s="503"/>
      <c r="H4140" s="503"/>
    </row>
    <row r="4141" spans="5:8">
      <c r="E4141" s="501"/>
      <c r="F4141" s="503"/>
      <c r="G4141" s="503"/>
      <c r="H4141" s="503"/>
    </row>
    <row r="4142" spans="5:8">
      <c r="E4142" s="501"/>
      <c r="F4142" s="503"/>
      <c r="G4142" s="503"/>
      <c r="H4142" s="503"/>
    </row>
    <row r="4143" spans="5:8">
      <c r="E4143" s="501"/>
      <c r="F4143" s="503"/>
      <c r="G4143" s="503"/>
      <c r="H4143" s="503"/>
    </row>
    <row r="4144" spans="5:8">
      <c r="E4144" s="501"/>
      <c r="F4144" s="503"/>
      <c r="G4144" s="503"/>
      <c r="H4144" s="503"/>
    </row>
    <row r="4145" spans="5:8">
      <c r="E4145" s="501"/>
      <c r="F4145" s="503"/>
      <c r="G4145" s="503"/>
      <c r="H4145" s="503"/>
    </row>
    <row r="4146" spans="5:8">
      <c r="E4146" s="501"/>
      <c r="F4146" s="503"/>
      <c r="G4146" s="503"/>
      <c r="H4146" s="503"/>
    </row>
    <row r="4147" spans="5:8">
      <c r="E4147" s="501"/>
      <c r="F4147" s="503"/>
      <c r="G4147" s="503"/>
      <c r="H4147" s="503"/>
    </row>
    <row r="4148" spans="5:8">
      <c r="E4148" s="501"/>
      <c r="F4148" s="503"/>
      <c r="G4148" s="503"/>
      <c r="H4148" s="503"/>
    </row>
    <row r="4149" spans="5:8">
      <c r="E4149" s="501"/>
      <c r="F4149" s="503"/>
      <c r="G4149" s="503"/>
      <c r="H4149" s="503"/>
    </row>
    <row r="4150" spans="5:8">
      <c r="E4150" s="501"/>
      <c r="F4150" s="503"/>
      <c r="G4150" s="503"/>
      <c r="H4150" s="503"/>
    </row>
    <row r="4151" spans="5:8">
      <c r="E4151" s="501"/>
      <c r="F4151" s="503"/>
      <c r="G4151" s="503"/>
      <c r="H4151" s="503"/>
    </row>
    <row r="4152" spans="5:8">
      <c r="E4152" s="501"/>
      <c r="F4152" s="503"/>
      <c r="G4152" s="503"/>
      <c r="H4152" s="503"/>
    </row>
    <row r="4153" spans="5:8">
      <c r="E4153" s="501"/>
      <c r="F4153" s="503"/>
      <c r="G4153" s="503"/>
      <c r="H4153" s="503"/>
    </row>
    <row r="4154" spans="5:8">
      <c r="E4154" s="501"/>
      <c r="F4154" s="503"/>
      <c r="G4154" s="503"/>
      <c r="H4154" s="503"/>
    </row>
    <row r="4155" spans="5:8">
      <c r="E4155" s="501"/>
      <c r="F4155" s="503"/>
      <c r="G4155" s="503"/>
      <c r="H4155" s="503"/>
    </row>
    <row r="4156" spans="5:8">
      <c r="E4156" s="501"/>
      <c r="F4156" s="503"/>
      <c r="G4156" s="503"/>
      <c r="H4156" s="503"/>
    </row>
    <row r="4157" spans="5:8">
      <c r="E4157" s="501"/>
      <c r="F4157" s="503"/>
      <c r="G4157" s="503"/>
      <c r="H4157" s="503"/>
    </row>
    <row r="4158" spans="5:8">
      <c r="E4158" s="501"/>
      <c r="F4158" s="503"/>
      <c r="G4158" s="503"/>
      <c r="H4158" s="503"/>
    </row>
    <row r="4159" spans="5:8">
      <c r="E4159" s="501"/>
      <c r="F4159" s="503"/>
      <c r="G4159" s="503"/>
      <c r="H4159" s="503"/>
    </row>
    <row r="4160" spans="5:8">
      <c r="E4160" s="501"/>
      <c r="F4160" s="503"/>
      <c r="G4160" s="503"/>
      <c r="H4160" s="503"/>
    </row>
    <row r="4161" spans="5:8">
      <c r="E4161" s="501"/>
      <c r="F4161" s="503"/>
      <c r="G4161" s="503"/>
      <c r="H4161" s="503"/>
    </row>
    <row r="4162" spans="5:8">
      <c r="E4162" s="501"/>
      <c r="F4162" s="503"/>
      <c r="G4162" s="503"/>
      <c r="H4162" s="503"/>
    </row>
    <row r="4163" spans="5:8">
      <c r="E4163" s="501"/>
      <c r="F4163" s="503"/>
      <c r="G4163" s="503"/>
      <c r="H4163" s="503"/>
    </row>
    <row r="4164" spans="5:8">
      <c r="E4164" s="501"/>
      <c r="F4164" s="503"/>
      <c r="G4164" s="503"/>
      <c r="H4164" s="503"/>
    </row>
    <row r="4165" spans="5:8">
      <c r="E4165" s="501"/>
      <c r="F4165" s="503"/>
      <c r="G4165" s="503"/>
      <c r="H4165" s="503"/>
    </row>
    <row r="4166" spans="5:8">
      <c r="E4166" s="501"/>
      <c r="F4166" s="503"/>
      <c r="G4166" s="503"/>
      <c r="H4166" s="503"/>
    </row>
    <row r="4167" spans="5:8">
      <c r="E4167" s="501"/>
      <c r="F4167" s="503"/>
      <c r="G4167" s="503"/>
      <c r="H4167" s="503"/>
    </row>
    <row r="4168" spans="5:8">
      <c r="E4168" s="501"/>
      <c r="F4168" s="503"/>
      <c r="G4168" s="503"/>
      <c r="H4168" s="503"/>
    </row>
    <row r="4169" spans="5:8">
      <c r="E4169" s="501"/>
      <c r="F4169" s="503"/>
      <c r="G4169" s="503"/>
      <c r="H4169" s="503"/>
    </row>
    <row r="4170" spans="5:8">
      <c r="E4170" s="501"/>
      <c r="F4170" s="503"/>
      <c r="G4170" s="503"/>
      <c r="H4170" s="503"/>
    </row>
    <row r="4171" spans="5:8">
      <c r="E4171" s="501"/>
      <c r="F4171" s="503"/>
      <c r="G4171" s="503"/>
      <c r="H4171" s="503"/>
    </row>
    <row r="4172" spans="5:8">
      <c r="E4172" s="501"/>
      <c r="F4172" s="503"/>
      <c r="G4172" s="503"/>
      <c r="H4172" s="503"/>
    </row>
    <row r="4173" spans="5:8">
      <c r="E4173" s="501"/>
      <c r="F4173" s="503"/>
      <c r="G4173" s="503"/>
      <c r="H4173" s="503"/>
    </row>
    <row r="4174" spans="5:8">
      <c r="E4174" s="501"/>
      <c r="F4174" s="503"/>
      <c r="G4174" s="503"/>
      <c r="H4174" s="503"/>
    </row>
    <row r="4175" spans="5:8">
      <c r="E4175" s="501"/>
      <c r="F4175" s="503"/>
      <c r="G4175" s="503"/>
      <c r="H4175" s="503"/>
    </row>
    <row r="4176" spans="5:8">
      <c r="E4176" s="501"/>
      <c r="F4176" s="503"/>
      <c r="G4176" s="503"/>
      <c r="H4176" s="503"/>
    </row>
    <row r="4177" spans="5:8">
      <c r="E4177" s="501"/>
      <c r="F4177" s="503"/>
      <c r="G4177" s="503"/>
      <c r="H4177" s="503"/>
    </row>
    <row r="4178" spans="5:8">
      <c r="E4178" s="501"/>
      <c r="F4178" s="503"/>
      <c r="G4178" s="503"/>
      <c r="H4178" s="503"/>
    </row>
    <row r="4179" spans="5:8">
      <c r="E4179" s="501"/>
      <c r="F4179" s="503"/>
      <c r="G4179" s="503"/>
      <c r="H4179" s="503"/>
    </row>
    <row r="4180" spans="5:8">
      <c r="E4180" s="501"/>
      <c r="F4180" s="503"/>
      <c r="G4180" s="503"/>
      <c r="H4180" s="503"/>
    </row>
    <row r="4181" spans="5:8">
      <c r="E4181" s="501"/>
      <c r="F4181" s="503"/>
      <c r="G4181" s="503"/>
      <c r="H4181" s="503"/>
    </row>
    <row r="4182" spans="5:8">
      <c r="E4182" s="501"/>
      <c r="F4182" s="503"/>
      <c r="G4182" s="503"/>
      <c r="H4182" s="503"/>
    </row>
    <row r="4183" spans="5:8">
      <c r="E4183" s="501"/>
      <c r="F4183" s="503"/>
      <c r="G4183" s="503"/>
      <c r="H4183" s="503"/>
    </row>
    <row r="4184" spans="5:8">
      <c r="E4184" s="501"/>
      <c r="F4184" s="503"/>
      <c r="G4184" s="503"/>
      <c r="H4184" s="503"/>
    </row>
    <row r="4185" spans="5:8">
      <c r="E4185" s="501"/>
      <c r="F4185" s="503"/>
      <c r="G4185" s="503"/>
      <c r="H4185" s="503"/>
    </row>
    <row r="4186" spans="5:8">
      <c r="E4186" s="501"/>
      <c r="F4186" s="503"/>
      <c r="G4186" s="503"/>
      <c r="H4186" s="503"/>
    </row>
    <row r="4187" spans="5:8">
      <c r="E4187" s="501"/>
      <c r="F4187" s="503"/>
      <c r="G4187" s="503"/>
      <c r="H4187" s="503"/>
    </row>
    <row r="4188" spans="5:8">
      <c r="E4188" s="501"/>
      <c r="F4188" s="503"/>
      <c r="G4188" s="503"/>
      <c r="H4188" s="503"/>
    </row>
    <row r="4189" spans="5:8">
      <c r="E4189" s="501"/>
      <c r="F4189" s="503"/>
      <c r="G4189" s="503"/>
      <c r="H4189" s="503"/>
    </row>
    <row r="4190" spans="5:8">
      <c r="E4190" s="501"/>
      <c r="F4190" s="503"/>
      <c r="G4190" s="503"/>
      <c r="H4190" s="503"/>
    </row>
    <row r="4191" spans="5:8">
      <c r="E4191" s="501"/>
      <c r="F4191" s="503"/>
      <c r="G4191" s="503"/>
      <c r="H4191" s="503"/>
    </row>
    <row r="4192" spans="5:8">
      <c r="E4192" s="501"/>
      <c r="F4192" s="503"/>
      <c r="G4192" s="503"/>
      <c r="H4192" s="503"/>
    </row>
    <row r="4193" spans="5:8">
      <c r="E4193" s="501"/>
      <c r="F4193" s="503"/>
      <c r="G4193" s="503"/>
      <c r="H4193" s="503"/>
    </row>
    <row r="4194" spans="5:8">
      <c r="E4194" s="501"/>
      <c r="F4194" s="503"/>
      <c r="G4194" s="503"/>
      <c r="H4194" s="503"/>
    </row>
    <row r="4195" spans="5:8">
      <c r="E4195" s="501"/>
      <c r="F4195" s="503"/>
      <c r="G4195" s="503"/>
      <c r="H4195" s="503"/>
    </row>
    <row r="4196" spans="5:8">
      <c r="E4196" s="501"/>
      <c r="F4196" s="503"/>
      <c r="G4196" s="503"/>
      <c r="H4196" s="503"/>
    </row>
    <row r="4197" spans="5:8">
      <c r="E4197" s="501"/>
      <c r="F4197" s="503"/>
      <c r="G4197" s="503"/>
      <c r="H4197" s="503"/>
    </row>
    <row r="4198" spans="5:8">
      <c r="E4198" s="501"/>
      <c r="F4198" s="503"/>
      <c r="G4198" s="503"/>
      <c r="H4198" s="503"/>
    </row>
    <row r="4199" spans="5:8">
      <c r="E4199" s="501"/>
      <c r="F4199" s="503"/>
      <c r="G4199" s="503"/>
      <c r="H4199" s="503"/>
    </row>
    <row r="4200" spans="5:8">
      <c r="E4200" s="501"/>
      <c r="F4200" s="503"/>
      <c r="G4200" s="503"/>
      <c r="H4200" s="503"/>
    </row>
    <row r="4201" spans="5:8">
      <c r="E4201" s="501"/>
      <c r="F4201" s="503"/>
      <c r="G4201" s="503"/>
      <c r="H4201" s="503"/>
    </row>
    <row r="4202" spans="5:8">
      <c r="E4202" s="501"/>
      <c r="F4202" s="503"/>
      <c r="G4202" s="503"/>
      <c r="H4202" s="503"/>
    </row>
    <row r="4203" spans="5:8">
      <c r="E4203" s="501"/>
      <c r="F4203" s="503"/>
      <c r="G4203" s="503"/>
      <c r="H4203" s="503"/>
    </row>
    <row r="4204" spans="5:8">
      <c r="E4204" s="501"/>
      <c r="F4204" s="503"/>
      <c r="G4204" s="503"/>
      <c r="H4204" s="503"/>
    </row>
    <row r="4205" spans="5:8">
      <c r="E4205" s="501"/>
      <c r="F4205" s="503"/>
      <c r="G4205" s="503"/>
      <c r="H4205" s="503"/>
    </row>
    <row r="4206" spans="5:8">
      <c r="E4206" s="501"/>
      <c r="F4206" s="503"/>
      <c r="G4206" s="503"/>
      <c r="H4206" s="503"/>
    </row>
    <row r="4207" spans="5:8">
      <c r="E4207" s="501"/>
      <c r="F4207" s="503"/>
      <c r="G4207" s="503"/>
      <c r="H4207" s="503"/>
    </row>
    <row r="4208" spans="5:8">
      <c r="E4208" s="501"/>
      <c r="F4208" s="503"/>
      <c r="G4208" s="503"/>
      <c r="H4208" s="503"/>
    </row>
    <row r="4209" spans="5:8">
      <c r="E4209" s="501"/>
      <c r="F4209" s="503"/>
      <c r="G4209" s="503"/>
      <c r="H4209" s="503"/>
    </row>
    <row r="4210" spans="5:8">
      <c r="E4210" s="501"/>
      <c r="F4210" s="503"/>
      <c r="G4210" s="503"/>
      <c r="H4210" s="503"/>
    </row>
    <row r="4211" spans="5:8">
      <c r="E4211" s="501"/>
      <c r="F4211" s="503"/>
      <c r="G4211" s="503"/>
      <c r="H4211" s="503"/>
    </row>
    <row r="4212" spans="5:8">
      <c r="E4212" s="501"/>
      <c r="F4212" s="503"/>
      <c r="G4212" s="503"/>
      <c r="H4212" s="503"/>
    </row>
    <row r="4213" spans="5:8">
      <c r="E4213" s="501"/>
      <c r="F4213" s="503"/>
      <c r="G4213" s="503"/>
      <c r="H4213" s="503"/>
    </row>
    <row r="4214" spans="5:8">
      <c r="E4214" s="501"/>
      <c r="F4214" s="503"/>
      <c r="G4214" s="503"/>
      <c r="H4214" s="503"/>
    </row>
    <row r="4215" spans="5:8">
      <c r="E4215" s="501"/>
      <c r="F4215" s="503"/>
      <c r="G4215" s="503"/>
      <c r="H4215" s="503"/>
    </row>
    <row r="4216" spans="5:8">
      <c r="E4216" s="501"/>
      <c r="F4216" s="503"/>
      <c r="G4216" s="503"/>
      <c r="H4216" s="503"/>
    </row>
    <row r="4217" spans="5:8">
      <c r="E4217" s="501"/>
      <c r="F4217" s="503"/>
      <c r="G4217" s="503"/>
      <c r="H4217" s="503"/>
    </row>
    <row r="4218" spans="5:8">
      <c r="E4218" s="501"/>
      <c r="F4218" s="503"/>
      <c r="G4218" s="503"/>
      <c r="H4218" s="503"/>
    </row>
    <row r="4219" spans="5:8">
      <c r="E4219" s="501"/>
      <c r="F4219" s="503"/>
      <c r="G4219" s="503"/>
      <c r="H4219" s="503"/>
    </row>
    <row r="4220" spans="5:8">
      <c r="E4220" s="501"/>
      <c r="F4220" s="503"/>
      <c r="G4220" s="503"/>
      <c r="H4220" s="503"/>
    </row>
    <row r="4221" spans="5:8">
      <c r="E4221" s="501"/>
      <c r="F4221" s="503"/>
      <c r="G4221" s="503"/>
      <c r="H4221" s="503"/>
    </row>
    <row r="4222" spans="5:8">
      <c r="E4222" s="501"/>
      <c r="F4222" s="503"/>
      <c r="G4222" s="503"/>
      <c r="H4222" s="503"/>
    </row>
    <row r="4223" spans="5:8">
      <c r="E4223" s="501"/>
      <c r="F4223" s="503"/>
      <c r="G4223" s="503"/>
      <c r="H4223" s="503"/>
    </row>
    <row r="4224" spans="5:8">
      <c r="E4224" s="501"/>
      <c r="F4224" s="503"/>
      <c r="G4224" s="503"/>
      <c r="H4224" s="503"/>
    </row>
    <row r="4225" spans="5:8">
      <c r="E4225" s="501"/>
      <c r="F4225" s="503"/>
      <c r="G4225" s="503"/>
      <c r="H4225" s="503"/>
    </row>
    <row r="4226" spans="5:8">
      <c r="E4226" s="501"/>
      <c r="F4226" s="503"/>
      <c r="G4226" s="503"/>
      <c r="H4226" s="503"/>
    </row>
    <row r="4227" spans="5:8">
      <c r="E4227" s="501"/>
      <c r="F4227" s="503"/>
      <c r="G4227" s="503"/>
      <c r="H4227" s="503"/>
    </row>
    <row r="4228" spans="5:8">
      <c r="E4228" s="501"/>
      <c r="F4228" s="503"/>
      <c r="G4228" s="503"/>
      <c r="H4228" s="503"/>
    </row>
    <row r="4229" spans="5:8">
      <c r="E4229" s="501"/>
      <c r="F4229" s="503"/>
      <c r="G4229" s="503"/>
      <c r="H4229" s="503"/>
    </row>
    <row r="4230" spans="5:8">
      <c r="E4230" s="501"/>
      <c r="F4230" s="503"/>
      <c r="G4230" s="503"/>
      <c r="H4230" s="503"/>
    </row>
    <row r="4231" spans="5:8">
      <c r="E4231" s="501"/>
      <c r="F4231" s="503"/>
      <c r="G4231" s="503"/>
      <c r="H4231" s="503"/>
    </row>
    <row r="4232" spans="5:8">
      <c r="E4232" s="501"/>
      <c r="F4232" s="503"/>
      <c r="G4232" s="503"/>
      <c r="H4232" s="503"/>
    </row>
    <row r="4233" spans="5:8">
      <c r="E4233" s="501"/>
      <c r="F4233" s="503"/>
      <c r="G4233" s="503"/>
      <c r="H4233" s="503"/>
    </row>
    <row r="4234" spans="5:8">
      <c r="E4234" s="501"/>
      <c r="F4234" s="503"/>
      <c r="G4234" s="503"/>
      <c r="H4234" s="503"/>
    </row>
    <row r="4235" spans="5:8">
      <c r="E4235" s="501"/>
      <c r="F4235" s="503"/>
      <c r="G4235" s="503"/>
      <c r="H4235" s="503"/>
    </row>
    <row r="4236" spans="5:8">
      <c r="E4236" s="501"/>
      <c r="F4236" s="503"/>
      <c r="G4236" s="503"/>
      <c r="H4236" s="503"/>
    </row>
    <row r="4237" spans="5:8">
      <c r="E4237" s="501"/>
      <c r="F4237" s="503"/>
      <c r="G4237" s="503"/>
      <c r="H4237" s="503"/>
    </row>
    <row r="4238" spans="5:8">
      <c r="E4238" s="501"/>
      <c r="F4238" s="503"/>
      <c r="G4238" s="503"/>
      <c r="H4238" s="503"/>
    </row>
    <row r="4239" spans="5:8">
      <c r="E4239" s="501"/>
      <c r="F4239" s="503"/>
      <c r="G4239" s="503"/>
      <c r="H4239" s="503"/>
    </row>
    <row r="4240" spans="5:8">
      <c r="E4240" s="501"/>
      <c r="F4240" s="503"/>
      <c r="G4240" s="503"/>
      <c r="H4240" s="503"/>
    </row>
    <row r="4241" spans="5:8">
      <c r="E4241" s="501"/>
      <c r="F4241" s="503"/>
      <c r="G4241" s="503"/>
      <c r="H4241" s="503"/>
    </row>
    <row r="4242" spans="5:8">
      <c r="E4242" s="501"/>
      <c r="F4242" s="503"/>
      <c r="G4242" s="503"/>
      <c r="H4242" s="503"/>
    </row>
    <row r="4243" spans="5:8">
      <c r="E4243" s="501"/>
      <c r="F4243" s="503"/>
      <c r="G4243" s="503"/>
      <c r="H4243" s="503"/>
    </row>
    <row r="4244" spans="5:8">
      <c r="E4244" s="501"/>
      <c r="F4244" s="503"/>
      <c r="G4244" s="503"/>
      <c r="H4244" s="503"/>
    </row>
    <row r="4245" spans="5:8">
      <c r="E4245" s="501"/>
      <c r="F4245" s="503"/>
      <c r="G4245" s="503"/>
      <c r="H4245" s="503"/>
    </row>
    <row r="4246" spans="5:8">
      <c r="E4246" s="501"/>
      <c r="F4246" s="503"/>
      <c r="G4246" s="503"/>
      <c r="H4246" s="503"/>
    </row>
    <row r="4247" spans="5:8">
      <c r="E4247" s="501"/>
      <c r="F4247" s="503"/>
      <c r="G4247" s="503"/>
      <c r="H4247" s="503"/>
    </row>
    <row r="4248" spans="5:8">
      <c r="E4248" s="501"/>
      <c r="F4248" s="503"/>
      <c r="G4248" s="503"/>
      <c r="H4248" s="503"/>
    </row>
    <row r="4249" spans="5:8">
      <c r="E4249" s="501"/>
      <c r="F4249" s="503"/>
      <c r="G4249" s="503"/>
      <c r="H4249" s="503"/>
    </row>
    <row r="4250" spans="5:8">
      <c r="E4250" s="501"/>
      <c r="F4250" s="503"/>
      <c r="G4250" s="503"/>
      <c r="H4250" s="503"/>
    </row>
    <row r="4251" spans="5:8">
      <c r="E4251" s="501"/>
      <c r="F4251" s="503"/>
      <c r="G4251" s="503"/>
      <c r="H4251" s="503"/>
    </row>
    <row r="4252" spans="5:8">
      <c r="E4252" s="501"/>
      <c r="F4252" s="503"/>
      <c r="G4252" s="503"/>
      <c r="H4252" s="503"/>
    </row>
    <row r="4253" spans="5:8">
      <c r="E4253" s="501"/>
      <c r="F4253" s="503"/>
      <c r="G4253" s="503"/>
      <c r="H4253" s="503"/>
    </row>
    <row r="4254" spans="5:8">
      <c r="E4254" s="501"/>
      <c r="F4254" s="503"/>
      <c r="G4254" s="503"/>
      <c r="H4254" s="503"/>
    </row>
    <row r="4255" spans="5:8">
      <c r="E4255" s="501"/>
      <c r="F4255" s="503"/>
      <c r="G4255" s="503"/>
      <c r="H4255" s="503"/>
    </row>
    <row r="4256" spans="5:8">
      <c r="E4256" s="501"/>
      <c r="F4256" s="503"/>
      <c r="G4256" s="503"/>
      <c r="H4256" s="503"/>
    </row>
    <row r="4257" spans="5:8">
      <c r="E4257" s="501"/>
      <c r="F4257" s="503"/>
      <c r="G4257" s="503"/>
      <c r="H4257" s="503"/>
    </row>
    <row r="4258" spans="5:8">
      <c r="E4258" s="501"/>
      <c r="F4258" s="503"/>
      <c r="G4258" s="503"/>
      <c r="H4258" s="503"/>
    </row>
    <row r="4259" spans="5:8">
      <c r="E4259" s="501"/>
      <c r="F4259" s="503"/>
      <c r="G4259" s="503"/>
      <c r="H4259" s="503"/>
    </row>
    <row r="4260" spans="5:8">
      <c r="E4260" s="501"/>
      <c r="F4260" s="503"/>
      <c r="G4260" s="503"/>
      <c r="H4260" s="503"/>
    </row>
    <row r="4261" spans="5:8">
      <c r="E4261" s="501"/>
      <c r="F4261" s="503"/>
      <c r="G4261" s="503"/>
      <c r="H4261" s="503"/>
    </row>
    <row r="4262" spans="5:8">
      <c r="E4262" s="501"/>
      <c r="F4262" s="503"/>
      <c r="G4262" s="503"/>
      <c r="H4262" s="503"/>
    </row>
    <row r="4263" spans="5:8">
      <c r="E4263" s="501"/>
      <c r="F4263" s="503"/>
      <c r="G4263" s="503"/>
      <c r="H4263" s="503"/>
    </row>
    <row r="4264" spans="5:8">
      <c r="E4264" s="501"/>
      <c r="F4264" s="503"/>
      <c r="G4264" s="503"/>
      <c r="H4264" s="503"/>
    </row>
    <row r="4265" spans="5:8">
      <c r="E4265" s="501"/>
      <c r="F4265" s="503"/>
      <c r="G4265" s="503"/>
      <c r="H4265" s="503"/>
    </row>
    <row r="4266" spans="5:8">
      <c r="E4266" s="501"/>
      <c r="F4266" s="503"/>
      <c r="G4266" s="503"/>
      <c r="H4266" s="503"/>
    </row>
    <row r="4267" spans="5:8">
      <c r="E4267" s="501"/>
      <c r="F4267" s="503"/>
      <c r="G4267" s="503"/>
      <c r="H4267" s="503"/>
    </row>
    <row r="4268" spans="5:8">
      <c r="E4268" s="501"/>
      <c r="F4268" s="503"/>
      <c r="G4268" s="503"/>
      <c r="H4268" s="503"/>
    </row>
    <row r="4269" spans="5:8">
      <c r="E4269" s="501"/>
      <c r="F4269" s="503"/>
      <c r="G4269" s="503"/>
      <c r="H4269" s="503"/>
    </row>
    <row r="4270" spans="5:8">
      <c r="E4270" s="501"/>
      <c r="F4270" s="503"/>
      <c r="G4270" s="503"/>
      <c r="H4270" s="503"/>
    </row>
    <row r="4271" spans="5:8">
      <c r="E4271" s="501"/>
      <c r="F4271" s="503"/>
      <c r="G4271" s="503"/>
      <c r="H4271" s="503"/>
    </row>
    <row r="4272" spans="5:8">
      <c r="E4272" s="501"/>
      <c r="F4272" s="503"/>
      <c r="G4272" s="503"/>
      <c r="H4272" s="503"/>
    </row>
    <row r="4273" spans="5:8">
      <c r="E4273" s="501"/>
      <c r="F4273" s="503"/>
      <c r="G4273" s="503"/>
      <c r="H4273" s="503"/>
    </row>
    <row r="4274" spans="5:8">
      <c r="E4274" s="501"/>
      <c r="F4274" s="503"/>
      <c r="G4274" s="503"/>
      <c r="H4274" s="503"/>
    </row>
    <row r="4275" spans="5:8">
      <c r="E4275" s="501"/>
      <c r="F4275" s="503"/>
      <c r="G4275" s="503"/>
      <c r="H4275" s="503"/>
    </row>
    <row r="4276" spans="5:8">
      <c r="E4276" s="501"/>
      <c r="F4276" s="503"/>
      <c r="G4276" s="503"/>
      <c r="H4276" s="503"/>
    </row>
    <row r="4277" spans="5:8">
      <c r="E4277" s="501"/>
      <c r="F4277" s="503"/>
      <c r="G4277" s="503"/>
      <c r="H4277" s="503"/>
    </row>
    <row r="4278" spans="5:8">
      <c r="E4278" s="501"/>
      <c r="F4278" s="503"/>
      <c r="G4278" s="503"/>
      <c r="H4278" s="503"/>
    </row>
    <row r="4279" spans="5:8">
      <c r="E4279" s="501"/>
      <c r="F4279" s="503"/>
      <c r="G4279" s="503"/>
      <c r="H4279" s="503"/>
    </row>
    <row r="4280" spans="5:8">
      <c r="E4280" s="501"/>
      <c r="F4280" s="503"/>
      <c r="G4280" s="503"/>
      <c r="H4280" s="503"/>
    </row>
    <row r="4281" spans="5:8">
      <c r="E4281" s="501"/>
      <c r="F4281" s="503"/>
      <c r="G4281" s="503"/>
      <c r="H4281" s="503"/>
    </row>
    <row r="4282" spans="5:8">
      <c r="E4282" s="501"/>
      <c r="F4282" s="503"/>
      <c r="G4282" s="503"/>
      <c r="H4282" s="503"/>
    </row>
    <row r="4283" spans="5:8">
      <c r="E4283" s="501"/>
      <c r="F4283" s="503"/>
      <c r="G4283" s="503"/>
      <c r="H4283" s="503"/>
    </row>
    <row r="4284" spans="5:8">
      <c r="E4284" s="501"/>
      <c r="F4284" s="503"/>
      <c r="G4284" s="503"/>
      <c r="H4284" s="503"/>
    </row>
    <row r="4285" spans="5:8">
      <c r="E4285" s="501"/>
      <c r="F4285" s="503"/>
      <c r="G4285" s="503"/>
      <c r="H4285" s="503"/>
    </row>
    <row r="4286" spans="5:8">
      <c r="E4286" s="501"/>
      <c r="F4286" s="503"/>
      <c r="G4286" s="503"/>
      <c r="H4286" s="503"/>
    </row>
    <row r="4287" spans="5:8">
      <c r="E4287" s="501"/>
      <c r="F4287" s="503"/>
      <c r="G4287" s="503"/>
      <c r="H4287" s="503"/>
    </row>
    <row r="4288" spans="5:8">
      <c r="E4288" s="501"/>
      <c r="F4288" s="503"/>
      <c r="G4288" s="503"/>
      <c r="H4288" s="503"/>
    </row>
    <row r="4289" spans="5:8">
      <c r="E4289" s="501"/>
      <c r="F4289" s="503"/>
      <c r="G4289" s="503"/>
      <c r="H4289" s="503"/>
    </row>
    <row r="4290" spans="5:8">
      <c r="E4290" s="501"/>
      <c r="F4290" s="503"/>
      <c r="G4290" s="503"/>
      <c r="H4290" s="503"/>
    </row>
    <row r="4291" spans="5:8">
      <c r="E4291" s="501"/>
      <c r="F4291" s="503"/>
      <c r="G4291" s="503"/>
      <c r="H4291" s="503"/>
    </row>
    <row r="4292" spans="5:8">
      <c r="E4292" s="501"/>
      <c r="F4292" s="503"/>
      <c r="G4292" s="503"/>
      <c r="H4292" s="503"/>
    </row>
    <row r="4293" spans="5:8">
      <c r="E4293" s="501"/>
      <c r="F4293" s="503"/>
      <c r="G4293" s="503"/>
      <c r="H4293" s="503"/>
    </row>
    <row r="4294" spans="5:8">
      <c r="E4294" s="501"/>
      <c r="F4294" s="503"/>
      <c r="G4294" s="503"/>
      <c r="H4294" s="503"/>
    </row>
    <row r="4295" spans="5:8">
      <c r="E4295" s="501"/>
      <c r="F4295" s="503"/>
      <c r="G4295" s="503"/>
      <c r="H4295" s="503"/>
    </row>
    <row r="4296" spans="5:8">
      <c r="E4296" s="501"/>
      <c r="F4296" s="503"/>
      <c r="G4296" s="503"/>
      <c r="H4296" s="503"/>
    </row>
    <row r="4297" spans="5:8">
      <c r="E4297" s="501"/>
      <c r="F4297" s="503"/>
      <c r="G4297" s="503"/>
      <c r="H4297" s="503"/>
    </row>
    <row r="4298" spans="5:8">
      <c r="E4298" s="501"/>
      <c r="F4298" s="503"/>
      <c r="G4298" s="503"/>
      <c r="H4298" s="503"/>
    </row>
    <row r="4299" spans="5:8">
      <c r="E4299" s="501"/>
      <c r="F4299" s="503"/>
      <c r="G4299" s="503"/>
      <c r="H4299" s="503"/>
    </row>
    <row r="4300" spans="5:8">
      <c r="E4300" s="501"/>
      <c r="F4300" s="503"/>
      <c r="G4300" s="503"/>
      <c r="H4300" s="503"/>
    </row>
    <row r="4301" spans="5:8">
      <c r="E4301" s="501"/>
      <c r="F4301" s="503"/>
      <c r="G4301" s="503"/>
      <c r="H4301" s="503"/>
    </row>
    <row r="4302" spans="5:8">
      <c r="E4302" s="501"/>
      <c r="F4302" s="503"/>
      <c r="G4302" s="503"/>
      <c r="H4302" s="503"/>
    </row>
    <row r="4303" spans="5:8">
      <c r="E4303" s="501"/>
      <c r="F4303" s="503"/>
      <c r="G4303" s="503"/>
      <c r="H4303" s="503"/>
    </row>
    <row r="4304" spans="5:8">
      <c r="E4304" s="501"/>
      <c r="F4304" s="503"/>
      <c r="G4304" s="503"/>
      <c r="H4304" s="503"/>
    </row>
    <row r="4305" spans="5:8">
      <c r="E4305" s="501"/>
      <c r="F4305" s="503"/>
      <c r="G4305" s="503"/>
      <c r="H4305" s="503"/>
    </row>
    <row r="4306" spans="5:8">
      <c r="E4306" s="501"/>
      <c r="F4306" s="503"/>
      <c r="G4306" s="503"/>
      <c r="H4306" s="503"/>
    </row>
    <row r="4307" spans="5:8">
      <c r="E4307" s="501"/>
      <c r="F4307" s="503"/>
      <c r="G4307" s="503"/>
      <c r="H4307" s="503"/>
    </row>
    <row r="4308" spans="5:8">
      <c r="E4308" s="501"/>
      <c r="F4308" s="503"/>
      <c r="G4308" s="503"/>
      <c r="H4308" s="503"/>
    </row>
    <row r="4309" spans="5:8">
      <c r="E4309" s="501"/>
      <c r="F4309" s="503"/>
      <c r="G4309" s="503"/>
      <c r="H4309" s="503"/>
    </row>
    <row r="4310" spans="5:8">
      <c r="E4310" s="501"/>
      <c r="F4310" s="503"/>
      <c r="G4310" s="503"/>
      <c r="H4310" s="503"/>
    </row>
    <row r="4311" spans="5:8">
      <c r="E4311" s="501"/>
      <c r="F4311" s="503"/>
      <c r="G4311" s="503"/>
      <c r="H4311" s="503"/>
    </row>
    <row r="4312" spans="5:8">
      <c r="E4312" s="501"/>
      <c r="F4312" s="503"/>
      <c r="G4312" s="503"/>
      <c r="H4312" s="503"/>
    </row>
    <row r="4313" spans="5:8">
      <c r="E4313" s="501"/>
      <c r="F4313" s="503"/>
      <c r="G4313" s="503"/>
      <c r="H4313" s="503"/>
    </row>
    <row r="4314" spans="5:8">
      <c r="E4314" s="501"/>
      <c r="F4314" s="503"/>
      <c r="G4314" s="503"/>
      <c r="H4314" s="503"/>
    </row>
    <row r="4315" spans="5:8">
      <c r="E4315" s="501"/>
      <c r="F4315" s="503"/>
      <c r="G4315" s="503"/>
      <c r="H4315" s="503"/>
    </row>
    <row r="4316" spans="5:8">
      <c r="E4316" s="501"/>
      <c r="F4316" s="503"/>
      <c r="G4316" s="503"/>
      <c r="H4316" s="503"/>
    </row>
    <row r="4317" spans="5:8">
      <c r="E4317" s="501"/>
      <c r="F4317" s="503"/>
      <c r="G4317" s="503"/>
      <c r="H4317" s="503"/>
    </row>
    <row r="4318" spans="5:8">
      <c r="E4318" s="501"/>
      <c r="F4318" s="503"/>
      <c r="G4318" s="503"/>
      <c r="H4318" s="503"/>
    </row>
    <row r="4319" spans="5:8">
      <c r="E4319" s="501"/>
      <c r="F4319" s="503"/>
      <c r="G4319" s="503"/>
      <c r="H4319" s="503"/>
    </row>
    <row r="4320" spans="5:8">
      <c r="E4320" s="501"/>
      <c r="F4320" s="503"/>
      <c r="G4320" s="503"/>
      <c r="H4320" s="503"/>
    </row>
    <row r="4321" spans="5:8">
      <c r="E4321" s="501"/>
      <c r="F4321" s="503"/>
      <c r="G4321" s="503"/>
      <c r="H4321" s="503"/>
    </row>
    <row r="4322" spans="5:8">
      <c r="E4322" s="501"/>
      <c r="F4322" s="503"/>
      <c r="G4322" s="503"/>
      <c r="H4322" s="503"/>
    </row>
    <row r="4323" spans="5:8">
      <c r="E4323" s="501"/>
      <c r="F4323" s="503"/>
      <c r="G4323" s="503"/>
      <c r="H4323" s="503"/>
    </row>
    <row r="4324" spans="5:8">
      <c r="E4324" s="501"/>
      <c r="F4324" s="503"/>
      <c r="G4324" s="503"/>
      <c r="H4324" s="503"/>
    </row>
    <row r="4325" spans="5:8">
      <c r="E4325" s="501"/>
      <c r="F4325" s="503"/>
      <c r="G4325" s="503"/>
      <c r="H4325" s="503"/>
    </row>
    <row r="4326" spans="5:8">
      <c r="E4326" s="501"/>
      <c r="F4326" s="503"/>
      <c r="G4326" s="503"/>
      <c r="H4326" s="503"/>
    </row>
    <row r="4327" spans="5:8">
      <c r="E4327" s="501"/>
      <c r="F4327" s="503"/>
      <c r="G4327" s="503"/>
      <c r="H4327" s="503"/>
    </row>
    <row r="4328" spans="5:8">
      <c r="E4328" s="501"/>
      <c r="F4328" s="503"/>
      <c r="G4328" s="503"/>
      <c r="H4328" s="503"/>
    </row>
    <row r="4329" spans="5:8">
      <c r="E4329" s="501"/>
      <c r="F4329" s="503"/>
      <c r="G4329" s="503"/>
      <c r="H4329" s="503"/>
    </row>
    <row r="4330" spans="5:8">
      <c r="E4330" s="501"/>
      <c r="F4330" s="503"/>
      <c r="G4330" s="503"/>
      <c r="H4330" s="503"/>
    </row>
    <row r="4331" spans="5:8">
      <c r="E4331" s="501"/>
      <c r="F4331" s="503"/>
      <c r="G4331" s="503"/>
      <c r="H4331" s="503"/>
    </row>
    <row r="4332" spans="5:8">
      <c r="E4332" s="501"/>
      <c r="F4332" s="503"/>
      <c r="G4332" s="503"/>
      <c r="H4332" s="503"/>
    </row>
    <row r="4333" spans="5:8">
      <c r="E4333" s="501"/>
      <c r="F4333" s="503"/>
      <c r="G4333" s="503"/>
      <c r="H4333" s="503"/>
    </row>
    <row r="4334" spans="5:8">
      <c r="E4334" s="501"/>
      <c r="F4334" s="503"/>
      <c r="G4334" s="503"/>
      <c r="H4334" s="503"/>
    </row>
    <row r="4335" spans="5:8">
      <c r="E4335" s="501"/>
      <c r="F4335" s="503"/>
      <c r="G4335" s="503"/>
      <c r="H4335" s="503"/>
    </row>
    <row r="4336" spans="5:8">
      <c r="E4336" s="501"/>
      <c r="F4336" s="503"/>
      <c r="G4336" s="503"/>
      <c r="H4336" s="503"/>
    </row>
    <row r="4337" spans="5:8">
      <c r="E4337" s="501"/>
      <c r="F4337" s="503"/>
      <c r="G4337" s="503"/>
      <c r="H4337" s="503"/>
    </row>
    <row r="4338" spans="5:8">
      <c r="E4338" s="501"/>
      <c r="F4338" s="503"/>
      <c r="G4338" s="503"/>
      <c r="H4338" s="503"/>
    </row>
    <row r="4339" spans="5:8">
      <c r="E4339" s="501"/>
      <c r="F4339" s="503"/>
      <c r="G4339" s="503"/>
      <c r="H4339" s="503"/>
    </row>
    <row r="4340" spans="5:8">
      <c r="E4340" s="501"/>
      <c r="F4340" s="503"/>
      <c r="G4340" s="503"/>
      <c r="H4340" s="503"/>
    </row>
    <row r="4341" spans="5:8">
      <c r="E4341" s="501"/>
      <c r="F4341" s="503"/>
      <c r="G4341" s="503"/>
      <c r="H4341" s="503"/>
    </row>
    <row r="4342" spans="5:8">
      <c r="E4342" s="501"/>
      <c r="F4342" s="503"/>
      <c r="G4342" s="503"/>
      <c r="H4342" s="503"/>
    </row>
    <row r="4343" spans="5:8">
      <c r="E4343" s="501"/>
      <c r="F4343" s="503"/>
      <c r="G4343" s="503"/>
      <c r="H4343" s="503"/>
    </row>
    <row r="4344" spans="5:8">
      <c r="E4344" s="501"/>
      <c r="F4344" s="503"/>
      <c r="G4344" s="503"/>
      <c r="H4344" s="503"/>
    </row>
    <row r="4345" spans="5:8">
      <c r="E4345" s="501"/>
      <c r="F4345" s="503"/>
      <c r="G4345" s="503"/>
      <c r="H4345" s="503"/>
    </row>
    <row r="4346" spans="5:8">
      <c r="E4346" s="501"/>
      <c r="F4346" s="503"/>
      <c r="G4346" s="503"/>
      <c r="H4346" s="503"/>
    </row>
    <row r="4347" spans="5:8">
      <c r="E4347" s="501"/>
      <c r="F4347" s="503"/>
      <c r="G4347" s="503"/>
      <c r="H4347" s="503"/>
    </row>
    <row r="4348" spans="5:8">
      <c r="E4348" s="501"/>
      <c r="F4348" s="503"/>
      <c r="G4348" s="503"/>
      <c r="H4348" s="503"/>
    </row>
    <row r="4349" spans="5:8">
      <c r="E4349" s="501"/>
      <c r="F4349" s="503"/>
      <c r="G4349" s="503"/>
      <c r="H4349" s="503"/>
    </row>
    <row r="4350" spans="5:8">
      <c r="E4350" s="501"/>
      <c r="F4350" s="503"/>
      <c r="G4350" s="503"/>
      <c r="H4350" s="503"/>
    </row>
    <row r="4351" spans="5:8">
      <c r="E4351" s="501"/>
      <c r="F4351" s="503"/>
      <c r="G4351" s="503"/>
      <c r="H4351" s="503"/>
    </row>
    <row r="4352" spans="5:8">
      <c r="E4352" s="501"/>
      <c r="F4352" s="503"/>
      <c r="G4352" s="503"/>
      <c r="H4352" s="503"/>
    </row>
    <row r="4353" spans="5:8">
      <c r="E4353" s="501"/>
      <c r="F4353" s="503"/>
      <c r="G4353" s="503"/>
      <c r="H4353" s="503"/>
    </row>
    <row r="4354" spans="5:8">
      <c r="E4354" s="501"/>
      <c r="F4354" s="503"/>
      <c r="G4354" s="503"/>
      <c r="H4354" s="503"/>
    </row>
    <row r="4355" spans="5:8">
      <c r="E4355" s="501"/>
      <c r="F4355" s="503"/>
      <c r="G4355" s="503"/>
      <c r="H4355" s="503"/>
    </row>
    <row r="4356" spans="5:8">
      <c r="E4356" s="501"/>
      <c r="F4356" s="503"/>
      <c r="G4356" s="503"/>
      <c r="H4356" s="503"/>
    </row>
    <row r="4357" spans="5:8">
      <c r="E4357" s="501"/>
      <c r="F4357" s="503"/>
      <c r="G4357" s="503"/>
      <c r="H4357" s="503"/>
    </row>
    <row r="4358" spans="5:8">
      <c r="E4358" s="501"/>
      <c r="F4358" s="503"/>
      <c r="G4358" s="503"/>
      <c r="H4358" s="503"/>
    </row>
    <row r="4359" spans="5:8">
      <c r="E4359" s="501"/>
      <c r="F4359" s="503"/>
      <c r="G4359" s="503"/>
      <c r="H4359" s="503"/>
    </row>
    <row r="4360" spans="5:8">
      <c r="E4360" s="501"/>
      <c r="F4360" s="503"/>
      <c r="G4360" s="503"/>
      <c r="H4360" s="503"/>
    </row>
    <row r="4361" spans="5:8">
      <c r="E4361" s="501"/>
      <c r="F4361" s="503"/>
      <c r="G4361" s="503"/>
      <c r="H4361" s="503"/>
    </row>
    <row r="4362" spans="5:8">
      <c r="E4362" s="501"/>
      <c r="F4362" s="503"/>
      <c r="G4362" s="503"/>
      <c r="H4362" s="503"/>
    </row>
    <row r="4363" spans="5:8">
      <c r="E4363" s="501"/>
      <c r="F4363" s="503"/>
      <c r="G4363" s="503"/>
      <c r="H4363" s="503"/>
    </row>
    <row r="4364" spans="5:8">
      <c r="E4364" s="501"/>
      <c r="F4364" s="503"/>
      <c r="G4364" s="503"/>
      <c r="H4364" s="503"/>
    </row>
    <row r="4365" spans="5:8">
      <c r="E4365" s="501"/>
      <c r="F4365" s="503"/>
      <c r="G4365" s="503"/>
      <c r="H4365" s="503"/>
    </row>
    <row r="4366" spans="5:8">
      <c r="E4366" s="501"/>
      <c r="F4366" s="503"/>
      <c r="G4366" s="503"/>
      <c r="H4366" s="503"/>
    </row>
    <row r="4367" spans="5:8">
      <c r="E4367" s="501"/>
      <c r="F4367" s="503"/>
      <c r="G4367" s="503"/>
      <c r="H4367" s="503"/>
    </row>
    <row r="4368" spans="5:8">
      <c r="E4368" s="501"/>
      <c r="F4368" s="503"/>
      <c r="G4368" s="503"/>
      <c r="H4368" s="503"/>
    </row>
    <row r="4369" spans="5:8">
      <c r="E4369" s="501"/>
      <c r="F4369" s="503"/>
      <c r="G4369" s="503"/>
      <c r="H4369" s="503"/>
    </row>
    <row r="4370" spans="5:8">
      <c r="E4370" s="501"/>
      <c r="F4370" s="503"/>
      <c r="G4370" s="503"/>
      <c r="H4370" s="503"/>
    </row>
    <row r="4371" spans="5:8">
      <c r="E4371" s="501"/>
      <c r="F4371" s="503"/>
      <c r="G4371" s="503"/>
      <c r="H4371" s="503"/>
    </row>
    <row r="4372" spans="5:8">
      <c r="E4372" s="501"/>
      <c r="F4372" s="503"/>
      <c r="G4372" s="503"/>
      <c r="H4372" s="503"/>
    </row>
    <row r="4373" spans="5:8">
      <c r="E4373" s="501"/>
      <c r="F4373" s="503"/>
      <c r="G4373" s="503"/>
      <c r="H4373" s="503"/>
    </row>
    <row r="4374" spans="5:8">
      <c r="E4374" s="501"/>
      <c r="F4374" s="503"/>
      <c r="G4374" s="503"/>
      <c r="H4374" s="503"/>
    </row>
    <row r="4375" spans="5:8">
      <c r="E4375" s="501"/>
      <c r="F4375" s="503"/>
      <c r="G4375" s="503"/>
      <c r="H4375" s="503"/>
    </row>
    <row r="4376" spans="5:8">
      <c r="E4376" s="501"/>
      <c r="F4376" s="503"/>
      <c r="G4376" s="503"/>
      <c r="H4376" s="503"/>
    </row>
    <row r="4377" spans="5:8">
      <c r="E4377" s="501"/>
      <c r="F4377" s="503"/>
      <c r="G4377" s="503"/>
      <c r="H4377" s="503"/>
    </row>
    <row r="4378" spans="5:8">
      <c r="E4378" s="501"/>
      <c r="F4378" s="503"/>
      <c r="G4378" s="503"/>
      <c r="H4378" s="503"/>
    </row>
    <row r="4379" spans="5:8">
      <c r="E4379" s="501"/>
      <c r="F4379" s="503"/>
      <c r="G4379" s="503"/>
      <c r="H4379" s="503"/>
    </row>
    <row r="4380" spans="5:8">
      <c r="E4380" s="501"/>
      <c r="F4380" s="503"/>
      <c r="G4380" s="503"/>
      <c r="H4380" s="503"/>
    </row>
    <row r="4381" spans="5:8">
      <c r="E4381" s="501"/>
      <c r="F4381" s="503"/>
      <c r="G4381" s="503"/>
      <c r="H4381" s="503"/>
    </row>
    <row r="4382" spans="5:8">
      <c r="E4382" s="501"/>
      <c r="F4382" s="503"/>
      <c r="G4382" s="503"/>
      <c r="H4382" s="503"/>
    </row>
    <row r="4383" spans="5:8">
      <c r="E4383" s="501"/>
      <c r="F4383" s="503"/>
      <c r="G4383" s="503"/>
      <c r="H4383" s="503"/>
    </row>
    <row r="4384" spans="5:8">
      <c r="E4384" s="501"/>
      <c r="F4384" s="503"/>
      <c r="G4384" s="503"/>
      <c r="H4384" s="503"/>
    </row>
    <row r="4385" spans="5:8">
      <c r="E4385" s="501"/>
      <c r="F4385" s="503"/>
      <c r="G4385" s="503"/>
      <c r="H4385" s="503"/>
    </row>
    <row r="4386" spans="5:8">
      <c r="E4386" s="501"/>
      <c r="F4386" s="503"/>
      <c r="G4386" s="503"/>
      <c r="H4386" s="503"/>
    </row>
    <row r="4387" spans="5:8">
      <c r="E4387" s="501"/>
      <c r="F4387" s="503"/>
      <c r="G4387" s="503"/>
      <c r="H4387" s="503"/>
    </row>
    <row r="4388" spans="5:8">
      <c r="E4388" s="501"/>
      <c r="F4388" s="503"/>
      <c r="G4388" s="503"/>
      <c r="H4388" s="503"/>
    </row>
    <row r="4389" spans="5:8">
      <c r="E4389" s="501"/>
      <c r="F4389" s="503"/>
      <c r="G4389" s="503"/>
      <c r="H4389" s="503"/>
    </row>
    <row r="4390" spans="5:8">
      <c r="E4390" s="501"/>
      <c r="F4390" s="503"/>
      <c r="G4390" s="503"/>
      <c r="H4390" s="503"/>
    </row>
    <row r="4391" spans="5:8">
      <c r="E4391" s="501"/>
      <c r="F4391" s="503"/>
      <c r="G4391" s="503"/>
      <c r="H4391" s="503"/>
    </row>
    <row r="4392" spans="5:8">
      <c r="E4392" s="501"/>
      <c r="F4392" s="503"/>
      <c r="G4392" s="503"/>
      <c r="H4392" s="503"/>
    </row>
    <row r="4393" spans="5:8">
      <c r="E4393" s="501"/>
      <c r="F4393" s="503"/>
      <c r="G4393" s="503"/>
      <c r="H4393" s="503"/>
    </row>
    <row r="4394" spans="5:8">
      <c r="E4394" s="501"/>
      <c r="F4394" s="503"/>
      <c r="G4394" s="503"/>
      <c r="H4394" s="503"/>
    </row>
    <row r="4395" spans="5:8">
      <c r="E4395" s="501"/>
      <c r="F4395" s="503"/>
      <c r="G4395" s="503"/>
      <c r="H4395" s="503"/>
    </row>
    <row r="4396" spans="5:8">
      <c r="E4396" s="501"/>
      <c r="F4396" s="503"/>
      <c r="G4396" s="503"/>
      <c r="H4396" s="503"/>
    </row>
    <row r="4397" spans="5:8">
      <c r="E4397" s="501"/>
      <c r="F4397" s="503"/>
      <c r="G4397" s="503"/>
      <c r="H4397" s="503"/>
    </row>
    <row r="4398" spans="5:8">
      <c r="E4398" s="501"/>
      <c r="F4398" s="503"/>
      <c r="G4398" s="503"/>
      <c r="H4398" s="503"/>
    </row>
    <row r="4399" spans="5:8">
      <c r="E4399" s="501"/>
      <c r="F4399" s="503"/>
      <c r="G4399" s="503"/>
      <c r="H4399" s="503"/>
    </row>
    <row r="4400" spans="5:8">
      <c r="E4400" s="501"/>
      <c r="F4400" s="503"/>
      <c r="G4400" s="503"/>
      <c r="H4400" s="503"/>
    </row>
    <row r="4401" spans="5:8">
      <c r="E4401" s="501"/>
      <c r="F4401" s="503"/>
      <c r="G4401" s="503"/>
      <c r="H4401" s="503"/>
    </row>
    <row r="4402" spans="5:8">
      <c r="E4402" s="501"/>
      <c r="F4402" s="503"/>
      <c r="G4402" s="503"/>
      <c r="H4402" s="503"/>
    </row>
    <row r="4403" spans="5:8">
      <c r="E4403" s="501"/>
      <c r="F4403" s="503"/>
      <c r="G4403" s="503"/>
      <c r="H4403" s="503"/>
    </row>
    <row r="4404" spans="5:8">
      <c r="E4404" s="501"/>
      <c r="F4404" s="503"/>
      <c r="G4404" s="503"/>
      <c r="H4404" s="503"/>
    </row>
    <row r="4405" spans="5:8">
      <c r="E4405" s="501"/>
      <c r="F4405" s="503"/>
      <c r="G4405" s="503"/>
      <c r="H4405" s="503"/>
    </row>
    <row r="4406" spans="5:8">
      <c r="E4406" s="501"/>
      <c r="F4406" s="503"/>
      <c r="G4406" s="503"/>
      <c r="H4406" s="503"/>
    </row>
    <row r="4407" spans="5:8">
      <c r="E4407" s="501"/>
      <c r="F4407" s="503"/>
      <c r="G4407" s="503"/>
      <c r="H4407" s="503"/>
    </row>
    <row r="4408" spans="5:8">
      <c r="E4408" s="501"/>
      <c r="F4408" s="503"/>
      <c r="G4408" s="503"/>
      <c r="H4408" s="503"/>
    </row>
    <row r="4409" spans="5:8">
      <c r="E4409" s="501"/>
      <c r="F4409" s="503"/>
      <c r="G4409" s="503"/>
      <c r="H4409" s="503"/>
    </row>
    <row r="4410" spans="5:8">
      <c r="E4410" s="501"/>
      <c r="F4410" s="503"/>
      <c r="G4410" s="503"/>
      <c r="H4410" s="503"/>
    </row>
    <row r="4411" spans="5:8">
      <c r="E4411" s="501"/>
      <c r="F4411" s="503"/>
      <c r="G4411" s="503"/>
      <c r="H4411" s="503"/>
    </row>
    <row r="4412" spans="5:8">
      <c r="E4412" s="501"/>
      <c r="F4412" s="503"/>
      <c r="G4412" s="503"/>
      <c r="H4412" s="503"/>
    </row>
    <row r="4413" spans="5:8">
      <c r="E4413" s="501"/>
      <c r="F4413" s="503"/>
      <c r="G4413" s="503"/>
      <c r="H4413" s="503"/>
    </row>
    <row r="4414" spans="5:8">
      <c r="E4414" s="501"/>
      <c r="F4414" s="503"/>
      <c r="G4414" s="503"/>
      <c r="H4414" s="503"/>
    </row>
    <row r="4415" spans="5:8">
      <c r="E4415" s="501"/>
      <c r="F4415" s="503"/>
      <c r="G4415" s="503"/>
      <c r="H4415" s="503"/>
    </row>
    <row r="4416" spans="5:8">
      <c r="E4416" s="501"/>
      <c r="F4416" s="503"/>
      <c r="G4416" s="503"/>
      <c r="H4416" s="503"/>
    </row>
    <row r="4417" spans="5:8">
      <c r="E4417" s="501"/>
      <c r="F4417" s="503"/>
      <c r="G4417" s="503"/>
      <c r="H4417" s="503"/>
    </row>
    <row r="4418" spans="5:8">
      <c r="E4418" s="501"/>
      <c r="F4418" s="503"/>
      <c r="G4418" s="503"/>
      <c r="H4418" s="503"/>
    </row>
    <row r="4419" spans="5:8">
      <c r="E4419" s="501"/>
      <c r="F4419" s="503"/>
      <c r="G4419" s="503"/>
      <c r="H4419" s="503"/>
    </row>
    <row r="4420" spans="5:8">
      <c r="E4420" s="501"/>
      <c r="F4420" s="503"/>
      <c r="G4420" s="503"/>
      <c r="H4420" s="503"/>
    </row>
    <row r="4421" spans="5:8">
      <c r="E4421" s="501"/>
      <c r="F4421" s="503"/>
      <c r="G4421" s="503"/>
      <c r="H4421" s="503"/>
    </row>
    <row r="4422" spans="5:8">
      <c r="E4422" s="501"/>
      <c r="F4422" s="503"/>
      <c r="G4422" s="503"/>
      <c r="H4422" s="503"/>
    </row>
    <row r="4423" spans="5:8">
      <c r="E4423" s="501"/>
      <c r="F4423" s="503"/>
      <c r="G4423" s="503"/>
      <c r="H4423" s="503"/>
    </row>
    <row r="4424" spans="5:8">
      <c r="E4424" s="501"/>
      <c r="F4424" s="503"/>
      <c r="G4424" s="503"/>
      <c r="H4424" s="503"/>
    </row>
    <row r="4425" spans="5:8">
      <c r="E4425" s="501"/>
      <c r="F4425" s="503"/>
      <c r="G4425" s="503"/>
      <c r="H4425" s="503"/>
    </row>
    <row r="4426" spans="5:8">
      <c r="E4426" s="501"/>
      <c r="F4426" s="503"/>
      <c r="G4426" s="503"/>
      <c r="H4426" s="503"/>
    </row>
    <row r="4427" spans="5:8">
      <c r="E4427" s="501"/>
      <c r="F4427" s="503"/>
      <c r="G4427" s="503"/>
      <c r="H4427" s="503"/>
    </row>
    <row r="4428" spans="5:8">
      <c r="E4428" s="501"/>
      <c r="F4428" s="503"/>
      <c r="G4428" s="503"/>
      <c r="H4428" s="503"/>
    </row>
    <row r="4429" spans="5:8">
      <c r="E4429" s="501"/>
      <c r="F4429" s="503"/>
      <c r="G4429" s="503"/>
      <c r="H4429" s="503"/>
    </row>
    <row r="4430" spans="5:8">
      <c r="E4430" s="501"/>
      <c r="F4430" s="503"/>
      <c r="G4430" s="503"/>
      <c r="H4430" s="503"/>
    </row>
    <row r="4431" spans="5:8">
      <c r="E4431" s="501"/>
      <c r="F4431" s="503"/>
      <c r="G4431" s="503"/>
      <c r="H4431" s="503"/>
    </row>
    <row r="4432" spans="5:8">
      <c r="E4432" s="501"/>
      <c r="F4432" s="503"/>
      <c r="G4432" s="503"/>
      <c r="H4432" s="503"/>
    </row>
    <row r="4433" spans="5:8">
      <c r="E4433" s="501"/>
      <c r="F4433" s="503"/>
      <c r="G4433" s="503"/>
      <c r="H4433" s="503"/>
    </row>
    <row r="4434" spans="5:8">
      <c r="E4434" s="501"/>
      <c r="F4434" s="503"/>
      <c r="G4434" s="503"/>
      <c r="H4434" s="503"/>
    </row>
    <row r="4435" spans="5:8">
      <c r="E4435" s="501"/>
      <c r="F4435" s="503"/>
      <c r="G4435" s="503"/>
      <c r="H4435" s="503"/>
    </row>
    <row r="4436" spans="5:8">
      <c r="E4436" s="501"/>
      <c r="F4436" s="503"/>
      <c r="G4436" s="503"/>
      <c r="H4436" s="503"/>
    </row>
    <row r="4437" spans="5:8">
      <c r="E4437" s="501"/>
      <c r="F4437" s="503"/>
      <c r="G4437" s="503"/>
      <c r="H4437" s="503"/>
    </row>
    <row r="4438" spans="5:8">
      <c r="E4438" s="501"/>
      <c r="F4438" s="503"/>
      <c r="G4438" s="503"/>
      <c r="H4438" s="503"/>
    </row>
    <row r="4439" spans="5:8">
      <c r="E4439" s="501"/>
      <c r="F4439" s="503"/>
      <c r="G4439" s="503"/>
      <c r="H4439" s="503"/>
    </row>
    <row r="4440" spans="5:8">
      <c r="E4440" s="501"/>
      <c r="F4440" s="503"/>
      <c r="G4440" s="503"/>
      <c r="H4440" s="503"/>
    </row>
    <row r="4441" spans="5:8">
      <c r="E4441" s="501"/>
      <c r="F4441" s="503"/>
      <c r="G4441" s="503"/>
      <c r="H4441" s="503"/>
    </row>
    <row r="4442" spans="5:8">
      <c r="E4442" s="501"/>
      <c r="F4442" s="503"/>
      <c r="G4442" s="503"/>
      <c r="H4442" s="503"/>
    </row>
    <row r="4443" spans="5:8">
      <c r="E4443" s="501"/>
      <c r="F4443" s="503"/>
      <c r="G4443" s="503"/>
      <c r="H4443" s="503"/>
    </row>
    <row r="4444" spans="5:8">
      <c r="E4444" s="501"/>
      <c r="F4444" s="503"/>
      <c r="G4444" s="503"/>
      <c r="H4444" s="503"/>
    </row>
    <row r="4445" spans="5:8">
      <c r="E4445" s="501"/>
      <c r="F4445" s="503"/>
      <c r="G4445" s="503"/>
      <c r="H4445" s="503"/>
    </row>
    <row r="4446" spans="5:8">
      <c r="E4446" s="501"/>
      <c r="F4446" s="503"/>
      <c r="G4446" s="503"/>
      <c r="H4446" s="503"/>
    </row>
    <row r="4447" spans="5:8">
      <c r="E4447" s="501"/>
      <c r="F4447" s="503"/>
      <c r="G4447" s="503"/>
      <c r="H4447" s="503"/>
    </row>
    <row r="4448" spans="5:8">
      <c r="E4448" s="501"/>
      <c r="F4448" s="503"/>
      <c r="G4448" s="503"/>
      <c r="H4448" s="503"/>
    </row>
    <row r="4449" spans="5:8">
      <c r="E4449" s="501"/>
      <c r="F4449" s="503"/>
      <c r="G4449" s="503"/>
      <c r="H4449" s="503"/>
    </row>
    <row r="4450" spans="5:8">
      <c r="E4450" s="501"/>
      <c r="F4450" s="503"/>
      <c r="G4450" s="503"/>
      <c r="H4450" s="503"/>
    </row>
    <row r="4451" spans="5:8">
      <c r="E4451" s="501"/>
      <c r="F4451" s="503"/>
      <c r="G4451" s="503"/>
      <c r="H4451" s="503"/>
    </row>
    <row r="4452" spans="5:8">
      <c r="E4452" s="501"/>
      <c r="F4452" s="503"/>
      <c r="G4452" s="503"/>
      <c r="H4452" s="503"/>
    </row>
    <row r="4453" spans="5:8">
      <c r="E4453" s="501"/>
      <c r="F4453" s="503"/>
      <c r="G4453" s="503"/>
      <c r="H4453" s="503"/>
    </row>
    <row r="4454" spans="5:8">
      <c r="E4454" s="501"/>
      <c r="F4454" s="503"/>
      <c r="G4454" s="503"/>
      <c r="H4454" s="503"/>
    </row>
    <row r="4455" spans="5:8">
      <c r="E4455" s="501"/>
      <c r="F4455" s="503"/>
      <c r="G4455" s="503"/>
      <c r="H4455" s="503"/>
    </row>
    <row r="4456" spans="5:8">
      <c r="E4456" s="501"/>
      <c r="F4456" s="503"/>
      <c r="G4456" s="503"/>
      <c r="H4456" s="503"/>
    </row>
    <row r="4457" spans="5:8">
      <c r="E4457" s="501"/>
      <c r="F4457" s="503"/>
      <c r="G4457" s="503"/>
      <c r="H4457" s="503"/>
    </row>
    <row r="4458" spans="5:8">
      <c r="E4458" s="501"/>
      <c r="F4458" s="503"/>
      <c r="G4458" s="503"/>
      <c r="H4458" s="503"/>
    </row>
    <row r="4459" spans="5:8">
      <c r="E4459" s="501"/>
      <c r="F4459" s="503"/>
      <c r="G4459" s="503"/>
      <c r="H4459" s="503"/>
    </row>
    <row r="4460" spans="5:8">
      <c r="E4460" s="501"/>
      <c r="F4460" s="503"/>
      <c r="G4460" s="503"/>
      <c r="H4460" s="503"/>
    </row>
    <row r="4461" spans="5:8">
      <c r="E4461" s="501"/>
      <c r="F4461" s="503"/>
      <c r="G4461" s="503"/>
      <c r="H4461" s="503"/>
    </row>
    <row r="4462" spans="5:8">
      <c r="E4462" s="501"/>
      <c r="F4462" s="503"/>
      <c r="G4462" s="503"/>
      <c r="H4462" s="503"/>
    </row>
    <row r="4463" spans="5:8">
      <c r="E4463" s="501"/>
      <c r="F4463" s="503"/>
      <c r="G4463" s="503"/>
      <c r="H4463" s="503"/>
    </row>
    <row r="4464" spans="5:8">
      <c r="E4464" s="501"/>
      <c r="F4464" s="503"/>
      <c r="G4464" s="503"/>
      <c r="H4464" s="503"/>
    </row>
    <row r="4465" spans="5:8">
      <c r="E4465" s="501"/>
      <c r="F4465" s="503"/>
      <c r="G4465" s="503"/>
      <c r="H4465" s="503"/>
    </row>
    <row r="4466" spans="5:8">
      <c r="E4466" s="501"/>
      <c r="F4466" s="503"/>
      <c r="G4466" s="503"/>
      <c r="H4466" s="503"/>
    </row>
    <row r="4467" spans="5:8">
      <c r="E4467" s="501"/>
      <c r="F4467" s="503"/>
      <c r="G4467" s="503"/>
      <c r="H4467" s="503"/>
    </row>
    <row r="4468" spans="5:8">
      <c r="E4468" s="501"/>
      <c r="F4468" s="503"/>
      <c r="G4468" s="503"/>
      <c r="H4468" s="503"/>
    </row>
    <row r="4469" spans="5:8">
      <c r="E4469" s="501"/>
      <c r="F4469" s="503"/>
      <c r="G4469" s="503"/>
      <c r="H4469" s="503"/>
    </row>
    <row r="4470" spans="5:8">
      <c r="E4470" s="501"/>
      <c r="F4470" s="503"/>
      <c r="G4470" s="503"/>
      <c r="H4470" s="503"/>
    </row>
    <row r="4471" spans="5:8">
      <c r="E4471" s="501"/>
      <c r="F4471" s="503"/>
      <c r="G4471" s="503"/>
      <c r="H4471" s="503"/>
    </row>
    <row r="4472" spans="5:8">
      <c r="E4472" s="501"/>
      <c r="F4472" s="503"/>
      <c r="G4472" s="503"/>
      <c r="H4472" s="503"/>
    </row>
    <row r="4473" spans="5:8">
      <c r="E4473" s="501"/>
      <c r="F4473" s="503"/>
      <c r="G4473" s="503"/>
      <c r="H4473" s="503"/>
    </row>
    <row r="4474" spans="5:8">
      <c r="E4474" s="501"/>
      <c r="F4474" s="503"/>
      <c r="G4474" s="503"/>
      <c r="H4474" s="503"/>
    </row>
    <row r="4475" spans="5:8">
      <c r="E4475" s="501"/>
      <c r="F4475" s="503"/>
      <c r="G4475" s="503"/>
      <c r="H4475" s="503"/>
    </row>
    <row r="4476" spans="5:8">
      <c r="E4476" s="501"/>
      <c r="F4476" s="503"/>
      <c r="G4476" s="503"/>
      <c r="H4476" s="503"/>
    </row>
    <row r="4477" spans="5:8">
      <c r="E4477" s="501"/>
      <c r="F4477" s="503"/>
      <c r="G4477" s="503"/>
      <c r="H4477" s="503"/>
    </row>
    <row r="4478" spans="5:8">
      <c r="E4478" s="501"/>
      <c r="F4478" s="503"/>
      <c r="G4478" s="503"/>
      <c r="H4478" s="503"/>
    </row>
    <row r="4479" spans="5:8">
      <c r="E4479" s="501"/>
      <c r="F4479" s="503"/>
      <c r="G4479" s="503"/>
      <c r="H4479" s="503"/>
    </row>
    <row r="4480" spans="5:8">
      <c r="E4480" s="501"/>
      <c r="F4480" s="503"/>
      <c r="G4480" s="503"/>
      <c r="H4480" s="503"/>
    </row>
    <row r="4481" spans="5:8">
      <c r="E4481" s="501"/>
      <c r="F4481" s="503"/>
      <c r="G4481" s="503"/>
      <c r="H4481" s="503"/>
    </row>
    <row r="4482" spans="5:8">
      <c r="E4482" s="501"/>
      <c r="F4482" s="503"/>
      <c r="G4482" s="503"/>
      <c r="H4482" s="503"/>
    </row>
    <row r="4483" spans="5:8">
      <c r="E4483" s="501"/>
      <c r="F4483" s="503"/>
      <c r="G4483" s="503"/>
      <c r="H4483" s="503"/>
    </row>
    <row r="4484" spans="5:8">
      <c r="E4484" s="501"/>
      <c r="F4484" s="503"/>
      <c r="G4484" s="503"/>
      <c r="H4484" s="503"/>
    </row>
    <row r="4485" spans="5:8">
      <c r="E4485" s="501"/>
      <c r="F4485" s="503"/>
      <c r="G4485" s="503"/>
      <c r="H4485" s="503"/>
    </row>
    <row r="4486" spans="5:8">
      <c r="E4486" s="501"/>
      <c r="F4486" s="503"/>
      <c r="G4486" s="503"/>
      <c r="H4486" s="503"/>
    </row>
    <row r="4487" spans="5:8">
      <c r="E4487" s="501"/>
      <c r="F4487" s="503"/>
      <c r="G4487" s="503"/>
      <c r="H4487" s="503"/>
    </row>
    <row r="4488" spans="5:8">
      <c r="E4488" s="501"/>
      <c r="F4488" s="503"/>
      <c r="G4488" s="503"/>
      <c r="H4488" s="503"/>
    </row>
    <row r="4489" spans="5:8">
      <c r="E4489" s="501"/>
      <c r="F4489" s="503"/>
      <c r="G4489" s="503"/>
      <c r="H4489" s="503"/>
    </row>
    <row r="4490" spans="5:8">
      <c r="E4490" s="501"/>
      <c r="F4490" s="503"/>
      <c r="G4490" s="503"/>
      <c r="H4490" s="503"/>
    </row>
    <row r="4491" spans="5:8">
      <c r="E4491" s="501"/>
      <c r="F4491" s="503"/>
      <c r="G4491" s="503"/>
      <c r="H4491" s="503"/>
    </row>
    <row r="4492" spans="5:8">
      <c r="E4492" s="501"/>
      <c r="F4492" s="503"/>
      <c r="G4492" s="503"/>
      <c r="H4492" s="503"/>
    </row>
    <row r="4493" spans="5:8">
      <c r="E4493" s="501"/>
      <c r="F4493" s="503"/>
      <c r="G4493" s="503"/>
      <c r="H4493" s="503"/>
    </row>
    <row r="4494" spans="5:8">
      <c r="E4494" s="501"/>
      <c r="F4494" s="503"/>
      <c r="G4494" s="503"/>
      <c r="H4494" s="503"/>
    </row>
    <row r="4495" spans="5:8">
      <c r="E4495" s="501"/>
      <c r="F4495" s="503"/>
      <c r="G4495" s="503"/>
      <c r="H4495" s="503"/>
    </row>
    <row r="4496" spans="5:8">
      <c r="E4496" s="501"/>
      <c r="F4496" s="503"/>
      <c r="G4496" s="503"/>
      <c r="H4496" s="503"/>
    </row>
    <row r="4497" spans="5:8">
      <c r="E4497" s="501"/>
      <c r="F4497" s="503"/>
      <c r="G4497" s="503"/>
      <c r="H4497" s="503"/>
    </row>
    <row r="4498" spans="5:8">
      <c r="E4498" s="501"/>
      <c r="F4498" s="503"/>
      <c r="G4498" s="503"/>
      <c r="H4498" s="503"/>
    </row>
    <row r="4499" spans="5:8">
      <c r="E4499" s="501"/>
      <c r="F4499" s="503"/>
      <c r="G4499" s="503"/>
      <c r="H4499" s="503"/>
    </row>
    <row r="4500" spans="5:8">
      <c r="E4500" s="501"/>
      <c r="F4500" s="503"/>
      <c r="G4500" s="503"/>
      <c r="H4500" s="503"/>
    </row>
    <row r="4501" spans="5:8">
      <c r="E4501" s="501"/>
      <c r="F4501" s="503"/>
      <c r="G4501" s="503"/>
      <c r="H4501" s="503"/>
    </row>
    <row r="4502" spans="5:8">
      <c r="E4502" s="501"/>
      <c r="F4502" s="503"/>
      <c r="G4502" s="503"/>
      <c r="H4502" s="503"/>
    </row>
    <row r="4503" spans="5:8">
      <c r="E4503" s="501"/>
      <c r="F4503" s="503"/>
      <c r="G4503" s="503"/>
      <c r="H4503" s="503"/>
    </row>
    <row r="4504" spans="5:8">
      <c r="E4504" s="501"/>
      <c r="F4504" s="503"/>
      <c r="G4504" s="503"/>
      <c r="H4504" s="503"/>
    </row>
    <row r="4505" spans="5:8">
      <c r="E4505" s="501"/>
      <c r="F4505" s="503"/>
      <c r="G4505" s="503"/>
      <c r="H4505" s="503"/>
    </row>
    <row r="4506" spans="5:8">
      <c r="E4506" s="501"/>
      <c r="F4506" s="503"/>
      <c r="G4506" s="503"/>
      <c r="H4506" s="503"/>
    </row>
    <row r="4507" spans="5:8">
      <c r="E4507" s="501"/>
      <c r="F4507" s="503"/>
      <c r="G4507" s="503"/>
      <c r="H4507" s="503"/>
    </row>
    <row r="4508" spans="5:8">
      <c r="E4508" s="501"/>
      <c r="F4508" s="503"/>
      <c r="G4508" s="503"/>
      <c r="H4508" s="503"/>
    </row>
    <row r="4509" spans="5:8">
      <c r="E4509" s="501"/>
      <c r="F4509" s="503"/>
      <c r="G4509" s="503"/>
      <c r="H4509" s="503"/>
    </row>
    <row r="4510" spans="5:8">
      <c r="E4510" s="501"/>
      <c r="F4510" s="503"/>
      <c r="G4510" s="503"/>
      <c r="H4510" s="503"/>
    </row>
    <row r="4511" spans="5:8">
      <c r="E4511" s="501"/>
      <c r="F4511" s="503"/>
      <c r="G4511" s="503"/>
      <c r="H4511" s="503"/>
    </row>
    <row r="4512" spans="5:8">
      <c r="E4512" s="501"/>
      <c r="F4512" s="503"/>
      <c r="G4512" s="503"/>
      <c r="H4512" s="503"/>
    </row>
    <row r="4513" spans="5:8">
      <c r="E4513" s="501"/>
      <c r="F4513" s="503"/>
      <c r="G4513" s="503"/>
      <c r="H4513" s="503"/>
    </row>
    <row r="4514" spans="5:8">
      <c r="E4514" s="501"/>
      <c r="F4514" s="503"/>
      <c r="G4514" s="503"/>
      <c r="H4514" s="503"/>
    </row>
    <row r="4515" spans="5:8">
      <c r="E4515" s="501"/>
      <c r="F4515" s="503"/>
      <c r="G4515" s="503"/>
      <c r="H4515" s="503"/>
    </row>
    <row r="4516" spans="5:8">
      <c r="E4516" s="501"/>
      <c r="F4516" s="503"/>
      <c r="G4516" s="503"/>
      <c r="H4516" s="503"/>
    </row>
    <row r="4517" spans="5:8">
      <c r="E4517" s="501"/>
      <c r="F4517" s="503"/>
      <c r="G4517" s="503"/>
      <c r="H4517" s="503"/>
    </row>
    <row r="4518" spans="5:8">
      <c r="E4518" s="501"/>
      <c r="F4518" s="503"/>
      <c r="G4518" s="503"/>
      <c r="H4518" s="503"/>
    </row>
    <row r="4519" spans="5:8">
      <c r="E4519" s="501"/>
      <c r="F4519" s="503"/>
      <c r="G4519" s="503"/>
      <c r="H4519" s="503"/>
    </row>
    <row r="4520" spans="5:8">
      <c r="E4520" s="501"/>
      <c r="F4520" s="503"/>
      <c r="G4520" s="503"/>
      <c r="H4520" s="503"/>
    </row>
    <row r="4521" spans="5:8">
      <c r="E4521" s="501"/>
      <c r="F4521" s="503"/>
      <c r="G4521" s="503"/>
      <c r="H4521" s="503"/>
    </row>
    <row r="4522" spans="5:8">
      <c r="E4522" s="501"/>
      <c r="F4522" s="503"/>
      <c r="G4522" s="503"/>
      <c r="H4522" s="503"/>
    </row>
    <row r="4523" spans="5:8">
      <c r="E4523" s="501"/>
      <c r="F4523" s="503"/>
      <c r="G4523" s="503"/>
      <c r="H4523" s="503"/>
    </row>
    <row r="4524" spans="5:8">
      <c r="E4524" s="501"/>
      <c r="F4524" s="503"/>
      <c r="G4524" s="503"/>
      <c r="H4524" s="503"/>
    </row>
    <row r="4525" spans="5:8">
      <c r="E4525" s="501"/>
      <c r="F4525" s="503"/>
      <c r="G4525" s="503"/>
      <c r="H4525" s="503"/>
    </row>
    <row r="4526" spans="5:8">
      <c r="E4526" s="501"/>
      <c r="F4526" s="503"/>
      <c r="G4526" s="503"/>
      <c r="H4526" s="503"/>
    </row>
    <row r="4527" spans="5:8">
      <c r="E4527" s="501"/>
      <c r="F4527" s="503"/>
      <c r="G4527" s="503"/>
      <c r="H4527" s="503"/>
    </row>
    <row r="4528" spans="5:8">
      <c r="E4528" s="501"/>
      <c r="F4528" s="503"/>
      <c r="G4528" s="503"/>
      <c r="H4528" s="503"/>
    </row>
    <row r="4529" spans="5:8">
      <c r="E4529" s="501"/>
      <c r="F4529" s="503"/>
      <c r="G4529" s="503"/>
      <c r="H4529" s="503"/>
    </row>
    <row r="4530" spans="5:8">
      <c r="E4530" s="501"/>
      <c r="F4530" s="503"/>
      <c r="G4530" s="503"/>
      <c r="H4530" s="503"/>
    </row>
    <row r="4531" spans="5:8">
      <c r="E4531" s="501"/>
      <c r="F4531" s="503"/>
      <c r="G4531" s="503"/>
      <c r="H4531" s="503"/>
    </row>
    <row r="4532" spans="5:8">
      <c r="E4532" s="501"/>
      <c r="F4532" s="503"/>
      <c r="G4532" s="503"/>
      <c r="H4532" s="503"/>
    </row>
    <row r="4533" spans="5:8">
      <c r="E4533" s="501"/>
      <c r="F4533" s="503"/>
      <c r="G4533" s="503"/>
      <c r="H4533" s="503"/>
    </row>
    <row r="4534" spans="5:8">
      <c r="E4534" s="501"/>
      <c r="F4534" s="503"/>
      <c r="G4534" s="503"/>
      <c r="H4534" s="503"/>
    </row>
    <row r="4535" spans="5:8">
      <c r="E4535" s="501"/>
      <c r="F4535" s="503"/>
      <c r="G4535" s="503"/>
      <c r="H4535" s="503"/>
    </row>
    <row r="4536" spans="5:8">
      <c r="E4536" s="501"/>
      <c r="F4536" s="503"/>
      <c r="G4536" s="503"/>
      <c r="H4536" s="503"/>
    </row>
    <row r="4537" spans="5:8">
      <c r="E4537" s="501"/>
      <c r="F4537" s="503"/>
      <c r="G4537" s="503"/>
      <c r="H4537" s="503"/>
    </row>
    <row r="4538" spans="5:8">
      <c r="E4538" s="501"/>
      <c r="F4538" s="503"/>
      <c r="G4538" s="503"/>
      <c r="H4538" s="503"/>
    </row>
    <row r="4539" spans="5:8">
      <c r="E4539" s="501"/>
      <c r="F4539" s="503"/>
      <c r="G4539" s="503"/>
      <c r="H4539" s="503"/>
    </row>
    <row r="4540" spans="5:8">
      <c r="E4540" s="501"/>
      <c r="F4540" s="503"/>
      <c r="G4540" s="503"/>
      <c r="H4540" s="503"/>
    </row>
    <row r="4541" spans="5:8">
      <c r="E4541" s="501"/>
      <c r="F4541" s="503"/>
      <c r="G4541" s="503"/>
      <c r="H4541" s="503"/>
    </row>
    <row r="4542" spans="5:8">
      <c r="E4542" s="501"/>
      <c r="F4542" s="503"/>
      <c r="G4542" s="503"/>
      <c r="H4542" s="503"/>
    </row>
    <row r="4543" spans="5:8">
      <c r="E4543" s="501"/>
      <c r="F4543" s="503"/>
      <c r="G4543" s="503"/>
      <c r="H4543" s="503"/>
    </row>
    <row r="4544" spans="5:8">
      <c r="E4544" s="501"/>
      <c r="F4544" s="503"/>
      <c r="G4544" s="503"/>
      <c r="H4544" s="503"/>
    </row>
    <row r="4545" spans="5:8">
      <c r="E4545" s="501"/>
      <c r="F4545" s="503"/>
      <c r="G4545" s="503"/>
      <c r="H4545" s="503"/>
    </row>
    <row r="4546" spans="5:8">
      <c r="E4546" s="501"/>
      <c r="F4546" s="503"/>
      <c r="G4546" s="503"/>
      <c r="H4546" s="503"/>
    </row>
    <row r="4547" spans="5:8">
      <c r="E4547" s="501"/>
      <c r="F4547" s="503"/>
      <c r="G4547" s="503"/>
      <c r="H4547" s="503"/>
    </row>
    <row r="4548" spans="5:8">
      <c r="E4548" s="501"/>
      <c r="F4548" s="503"/>
      <c r="G4548" s="503"/>
      <c r="H4548" s="503"/>
    </row>
    <row r="4549" spans="5:8">
      <c r="E4549" s="501"/>
      <c r="F4549" s="503"/>
      <c r="G4549" s="503"/>
      <c r="H4549" s="503"/>
    </row>
    <row r="4550" spans="5:8">
      <c r="E4550" s="501"/>
      <c r="F4550" s="503"/>
      <c r="G4550" s="503"/>
      <c r="H4550" s="503"/>
    </row>
    <row r="4551" spans="5:8">
      <c r="E4551" s="501"/>
      <c r="F4551" s="503"/>
      <c r="G4551" s="503"/>
      <c r="H4551" s="503"/>
    </row>
    <row r="4552" spans="5:8">
      <c r="E4552" s="501"/>
      <c r="F4552" s="503"/>
      <c r="G4552" s="503"/>
      <c r="H4552" s="503"/>
    </row>
    <row r="4553" spans="5:8">
      <c r="E4553" s="501"/>
      <c r="F4553" s="503"/>
      <c r="G4553" s="503"/>
      <c r="H4553" s="503"/>
    </row>
    <row r="4554" spans="5:8">
      <c r="E4554" s="501"/>
      <c r="F4554" s="503"/>
      <c r="G4554" s="503"/>
      <c r="H4554" s="503"/>
    </row>
    <row r="4555" spans="5:8">
      <c r="E4555" s="501"/>
      <c r="F4555" s="503"/>
      <c r="G4555" s="503"/>
      <c r="H4555" s="503"/>
    </row>
    <row r="4556" spans="5:8">
      <c r="E4556" s="501"/>
      <c r="F4556" s="503"/>
      <c r="G4556" s="503"/>
      <c r="H4556" s="503"/>
    </row>
    <row r="4557" spans="5:8">
      <c r="E4557" s="501"/>
      <c r="F4557" s="503"/>
      <c r="G4557" s="503"/>
      <c r="H4557" s="503"/>
    </row>
    <row r="4558" spans="5:8">
      <c r="E4558" s="501"/>
      <c r="F4558" s="503"/>
      <c r="G4558" s="503"/>
      <c r="H4558" s="503"/>
    </row>
    <row r="4559" spans="5:8">
      <c r="E4559" s="501"/>
      <c r="F4559" s="503"/>
      <c r="G4559" s="503"/>
      <c r="H4559" s="503"/>
    </row>
    <row r="4560" spans="5:8">
      <c r="E4560" s="501"/>
      <c r="F4560" s="503"/>
      <c r="G4560" s="503"/>
      <c r="H4560" s="503"/>
    </row>
    <row r="4561" spans="5:8">
      <c r="E4561" s="501"/>
      <c r="F4561" s="503"/>
      <c r="G4561" s="503"/>
      <c r="H4561" s="503"/>
    </row>
    <row r="4562" spans="5:8">
      <c r="E4562" s="501"/>
      <c r="F4562" s="503"/>
      <c r="G4562" s="503"/>
      <c r="H4562" s="503"/>
    </row>
    <row r="4563" spans="5:8">
      <c r="E4563" s="501"/>
      <c r="F4563" s="503"/>
      <c r="G4563" s="503"/>
      <c r="H4563" s="503"/>
    </row>
    <row r="4564" spans="5:8">
      <c r="E4564" s="501"/>
      <c r="F4564" s="503"/>
      <c r="G4564" s="503"/>
      <c r="H4564" s="503"/>
    </row>
    <row r="4565" spans="5:8">
      <c r="E4565" s="501"/>
      <c r="F4565" s="503"/>
      <c r="G4565" s="503"/>
      <c r="H4565" s="503"/>
    </row>
    <row r="4566" spans="5:8">
      <c r="E4566" s="501"/>
      <c r="F4566" s="503"/>
      <c r="G4566" s="503"/>
      <c r="H4566" s="503"/>
    </row>
    <row r="4567" spans="5:8">
      <c r="E4567" s="501"/>
      <c r="F4567" s="503"/>
      <c r="G4567" s="503"/>
      <c r="H4567" s="503"/>
    </row>
    <row r="4568" spans="5:8">
      <c r="E4568" s="501"/>
      <c r="F4568" s="503"/>
      <c r="G4568" s="503"/>
      <c r="H4568" s="503"/>
    </row>
    <row r="4569" spans="5:8">
      <c r="E4569" s="501"/>
      <c r="F4569" s="503"/>
      <c r="G4569" s="503"/>
      <c r="H4569" s="503"/>
    </row>
    <row r="4570" spans="5:8">
      <c r="E4570" s="501"/>
      <c r="F4570" s="503"/>
      <c r="G4570" s="503"/>
      <c r="H4570" s="503"/>
    </row>
    <row r="4571" spans="5:8">
      <c r="E4571" s="501"/>
      <c r="F4571" s="503"/>
      <c r="G4571" s="503"/>
      <c r="H4571" s="503"/>
    </row>
    <row r="4572" spans="5:8">
      <c r="E4572" s="501"/>
      <c r="F4572" s="503"/>
      <c r="G4572" s="503"/>
      <c r="H4572" s="503"/>
    </row>
    <row r="4573" spans="5:8">
      <c r="E4573" s="501"/>
      <c r="F4573" s="503"/>
      <c r="G4573" s="503"/>
      <c r="H4573" s="503"/>
    </row>
    <row r="4574" spans="5:8">
      <c r="E4574" s="501"/>
      <c r="F4574" s="503"/>
      <c r="G4574" s="503"/>
      <c r="H4574" s="503"/>
    </row>
    <row r="4575" spans="5:8">
      <c r="E4575" s="501"/>
      <c r="F4575" s="503"/>
      <c r="G4575" s="503"/>
      <c r="H4575" s="503"/>
    </row>
    <row r="4576" spans="5:8">
      <c r="E4576" s="501"/>
      <c r="F4576" s="503"/>
      <c r="G4576" s="503"/>
      <c r="H4576" s="503"/>
    </row>
    <row r="4577" spans="5:8">
      <c r="E4577" s="501"/>
      <c r="F4577" s="503"/>
      <c r="G4577" s="503"/>
      <c r="H4577" s="503"/>
    </row>
    <row r="4578" spans="5:8">
      <c r="E4578" s="501"/>
      <c r="F4578" s="503"/>
      <c r="G4578" s="503"/>
      <c r="H4578" s="503"/>
    </row>
    <row r="4579" spans="5:8">
      <c r="E4579" s="501"/>
      <c r="F4579" s="503"/>
      <c r="G4579" s="503"/>
      <c r="H4579" s="503"/>
    </row>
    <row r="4580" spans="5:8">
      <c r="E4580" s="501"/>
      <c r="F4580" s="503"/>
      <c r="G4580" s="503"/>
      <c r="H4580" s="503"/>
    </row>
    <row r="4581" spans="5:8">
      <c r="E4581" s="501"/>
      <c r="F4581" s="503"/>
      <c r="G4581" s="503"/>
      <c r="H4581" s="503"/>
    </row>
    <row r="4582" spans="5:8">
      <c r="E4582" s="501"/>
      <c r="F4582" s="503"/>
      <c r="G4582" s="503"/>
      <c r="H4582" s="503"/>
    </row>
    <row r="4583" spans="5:8">
      <c r="E4583" s="501"/>
      <c r="F4583" s="503"/>
      <c r="G4583" s="503"/>
      <c r="H4583" s="503"/>
    </row>
    <row r="4584" spans="5:8">
      <c r="E4584" s="501"/>
      <c r="F4584" s="503"/>
      <c r="G4584" s="503"/>
      <c r="H4584" s="503"/>
    </row>
    <row r="4585" spans="5:8">
      <c r="E4585" s="501"/>
      <c r="F4585" s="503"/>
      <c r="G4585" s="503"/>
      <c r="H4585" s="503"/>
    </row>
    <row r="4586" spans="5:8">
      <c r="E4586" s="501"/>
      <c r="F4586" s="503"/>
      <c r="G4586" s="503"/>
      <c r="H4586" s="503"/>
    </row>
    <row r="4587" spans="5:8">
      <c r="E4587" s="501"/>
      <c r="F4587" s="503"/>
      <c r="G4587" s="503"/>
      <c r="H4587" s="503"/>
    </row>
    <row r="4588" spans="5:8">
      <c r="E4588" s="501"/>
      <c r="F4588" s="503"/>
      <c r="G4588" s="503"/>
      <c r="H4588" s="503"/>
    </row>
    <row r="4589" spans="5:8">
      <c r="E4589" s="501"/>
      <c r="F4589" s="503"/>
      <c r="G4589" s="503"/>
      <c r="H4589" s="503"/>
    </row>
    <row r="4590" spans="5:8">
      <c r="E4590" s="501"/>
      <c r="F4590" s="503"/>
      <c r="G4590" s="503"/>
      <c r="H4590" s="503"/>
    </row>
    <row r="4591" spans="5:8">
      <c r="E4591" s="501"/>
      <c r="F4591" s="503"/>
      <c r="G4591" s="503"/>
      <c r="H4591" s="503"/>
    </row>
    <row r="4592" spans="5:8">
      <c r="E4592" s="501"/>
      <c r="F4592" s="503"/>
      <c r="G4592" s="503"/>
      <c r="H4592" s="503"/>
    </row>
    <row r="4593" spans="5:8">
      <c r="E4593" s="501"/>
      <c r="F4593" s="503"/>
      <c r="G4593" s="503"/>
      <c r="H4593" s="503"/>
    </row>
    <row r="4594" spans="5:8">
      <c r="E4594" s="501"/>
      <c r="F4594" s="503"/>
      <c r="G4594" s="503"/>
      <c r="H4594" s="503"/>
    </row>
    <row r="4595" spans="5:8">
      <c r="E4595" s="501"/>
      <c r="F4595" s="503"/>
      <c r="G4595" s="503"/>
      <c r="H4595" s="503"/>
    </row>
    <row r="4596" spans="5:8">
      <c r="E4596" s="501"/>
      <c r="F4596" s="503"/>
      <c r="G4596" s="503"/>
      <c r="H4596" s="503"/>
    </row>
    <row r="4597" spans="5:8">
      <c r="E4597" s="501"/>
      <c r="F4597" s="503"/>
      <c r="G4597" s="503"/>
      <c r="H4597" s="503"/>
    </row>
    <row r="4598" spans="5:8">
      <c r="E4598" s="501"/>
      <c r="F4598" s="503"/>
      <c r="G4598" s="503"/>
      <c r="H4598" s="503"/>
    </row>
    <row r="4599" spans="5:8">
      <c r="E4599" s="501"/>
      <c r="F4599" s="503"/>
      <c r="G4599" s="503"/>
      <c r="H4599" s="503"/>
    </row>
    <row r="4600" spans="5:8">
      <c r="E4600" s="501"/>
      <c r="F4600" s="503"/>
      <c r="G4600" s="503"/>
      <c r="H4600" s="503"/>
    </row>
    <row r="4601" spans="5:8">
      <c r="E4601" s="501"/>
      <c r="F4601" s="503"/>
      <c r="G4601" s="503"/>
      <c r="H4601" s="503"/>
    </row>
    <row r="4602" spans="5:8">
      <c r="E4602" s="501"/>
      <c r="F4602" s="503"/>
      <c r="G4602" s="503"/>
      <c r="H4602" s="503"/>
    </row>
    <row r="4603" spans="5:8">
      <c r="E4603" s="501"/>
      <c r="F4603" s="503"/>
      <c r="G4603" s="503"/>
      <c r="H4603" s="503"/>
    </row>
    <row r="4604" spans="5:8">
      <c r="E4604" s="501"/>
      <c r="F4604" s="503"/>
      <c r="G4604" s="503"/>
      <c r="H4604" s="503"/>
    </row>
    <row r="4605" spans="5:8">
      <c r="E4605" s="501"/>
      <c r="F4605" s="503"/>
      <c r="G4605" s="503"/>
      <c r="H4605" s="503"/>
    </row>
    <row r="4606" spans="5:8">
      <c r="E4606" s="501"/>
      <c r="F4606" s="503"/>
      <c r="G4606" s="503"/>
      <c r="H4606" s="503"/>
    </row>
    <row r="4607" spans="5:8">
      <c r="E4607" s="501"/>
      <c r="F4607" s="503"/>
      <c r="G4607" s="503"/>
      <c r="H4607" s="503"/>
    </row>
    <row r="4608" spans="5:8">
      <c r="E4608" s="501"/>
      <c r="F4608" s="503"/>
      <c r="G4608" s="503"/>
      <c r="H4608" s="503"/>
    </row>
    <row r="4609" spans="5:8">
      <c r="E4609" s="501"/>
      <c r="F4609" s="503"/>
      <c r="G4609" s="503"/>
      <c r="H4609" s="503"/>
    </row>
    <row r="4610" spans="5:8">
      <c r="E4610" s="501"/>
      <c r="F4610" s="503"/>
      <c r="G4610" s="503"/>
      <c r="H4610" s="503"/>
    </row>
    <row r="4611" spans="5:8">
      <c r="E4611" s="501"/>
      <c r="F4611" s="503"/>
      <c r="G4611" s="503"/>
      <c r="H4611" s="503"/>
    </row>
    <row r="4612" spans="5:8">
      <c r="E4612" s="501"/>
      <c r="F4612" s="503"/>
      <c r="G4612" s="503"/>
      <c r="H4612" s="503"/>
    </row>
    <row r="4613" spans="5:8">
      <c r="E4613" s="501"/>
      <c r="F4613" s="503"/>
      <c r="G4613" s="503"/>
      <c r="H4613" s="503"/>
    </row>
    <row r="4614" spans="5:8">
      <c r="E4614" s="501"/>
      <c r="F4614" s="503"/>
      <c r="G4614" s="503"/>
      <c r="H4614" s="503"/>
    </row>
    <row r="4615" spans="5:8">
      <c r="E4615" s="501"/>
      <c r="F4615" s="503"/>
      <c r="G4615" s="503"/>
      <c r="H4615" s="503"/>
    </row>
    <row r="4616" spans="5:8">
      <c r="E4616" s="501"/>
      <c r="F4616" s="503"/>
      <c r="G4616" s="503"/>
      <c r="H4616" s="503"/>
    </row>
    <row r="4617" spans="5:8">
      <c r="E4617" s="501"/>
      <c r="F4617" s="503"/>
      <c r="G4617" s="503"/>
      <c r="H4617" s="503"/>
    </row>
    <row r="4618" spans="5:8">
      <c r="E4618" s="501"/>
      <c r="F4618" s="503"/>
      <c r="G4618" s="503"/>
      <c r="H4618" s="503"/>
    </row>
    <row r="4619" spans="5:8">
      <c r="E4619" s="501"/>
      <c r="F4619" s="503"/>
      <c r="G4619" s="503"/>
      <c r="H4619" s="503"/>
    </row>
    <row r="4620" spans="5:8">
      <c r="E4620" s="501"/>
      <c r="F4620" s="503"/>
      <c r="G4620" s="503"/>
      <c r="H4620" s="503"/>
    </row>
    <row r="4621" spans="5:8">
      <c r="E4621" s="501"/>
      <c r="F4621" s="503"/>
      <c r="G4621" s="503"/>
      <c r="H4621" s="503"/>
    </row>
    <row r="4622" spans="5:8">
      <c r="E4622" s="501"/>
      <c r="F4622" s="503"/>
      <c r="G4622" s="503"/>
      <c r="H4622" s="503"/>
    </row>
    <row r="4623" spans="5:8">
      <c r="E4623" s="501"/>
      <c r="F4623" s="503"/>
      <c r="G4623" s="503"/>
      <c r="H4623" s="503"/>
    </row>
    <row r="4624" spans="5:8">
      <c r="E4624" s="501"/>
      <c r="F4624" s="503"/>
      <c r="G4624" s="503"/>
      <c r="H4624" s="503"/>
    </row>
    <row r="4625" spans="5:8">
      <c r="E4625" s="501"/>
      <c r="F4625" s="503"/>
      <c r="G4625" s="503"/>
      <c r="H4625" s="503"/>
    </row>
    <row r="4626" spans="5:8">
      <c r="E4626" s="501"/>
      <c r="F4626" s="503"/>
      <c r="G4626" s="503"/>
      <c r="H4626" s="503"/>
    </row>
    <row r="4627" spans="5:8">
      <c r="E4627" s="501"/>
      <c r="F4627" s="503"/>
      <c r="G4627" s="503"/>
      <c r="H4627" s="503"/>
    </row>
    <row r="4628" spans="5:8">
      <c r="E4628" s="501"/>
      <c r="F4628" s="503"/>
      <c r="G4628" s="503"/>
      <c r="H4628" s="503"/>
    </row>
    <row r="4629" spans="5:8">
      <c r="E4629" s="501"/>
      <c r="F4629" s="503"/>
      <c r="G4629" s="503"/>
      <c r="H4629" s="503"/>
    </row>
    <row r="4630" spans="5:8">
      <c r="E4630" s="501"/>
      <c r="F4630" s="503"/>
      <c r="G4630" s="503"/>
      <c r="H4630" s="503"/>
    </row>
    <row r="4631" spans="5:8">
      <c r="E4631" s="501"/>
      <c r="F4631" s="503"/>
      <c r="G4631" s="503"/>
      <c r="H4631" s="503"/>
    </row>
    <row r="4632" spans="5:8">
      <c r="E4632" s="501"/>
      <c r="F4632" s="503"/>
      <c r="G4632" s="503"/>
      <c r="H4632" s="503"/>
    </row>
    <row r="4633" spans="5:8">
      <c r="E4633" s="501"/>
      <c r="F4633" s="503"/>
      <c r="G4633" s="503"/>
      <c r="H4633" s="503"/>
    </row>
    <row r="4634" spans="5:8">
      <c r="E4634" s="501"/>
      <c r="F4634" s="503"/>
      <c r="G4634" s="503"/>
      <c r="H4634" s="503"/>
    </row>
    <row r="4635" spans="5:8">
      <c r="E4635" s="501"/>
      <c r="F4635" s="503"/>
      <c r="G4635" s="503"/>
      <c r="H4635" s="503"/>
    </row>
    <row r="4636" spans="5:8">
      <c r="E4636" s="501"/>
      <c r="F4636" s="503"/>
      <c r="G4636" s="503"/>
      <c r="H4636" s="503"/>
    </row>
    <row r="4637" spans="5:8">
      <c r="E4637" s="501"/>
      <c r="F4637" s="503"/>
      <c r="G4637" s="503"/>
      <c r="H4637" s="503"/>
    </row>
    <row r="4638" spans="5:8">
      <c r="E4638" s="501"/>
      <c r="F4638" s="503"/>
      <c r="G4638" s="503"/>
      <c r="H4638" s="503"/>
    </row>
    <row r="4639" spans="5:8">
      <c r="E4639" s="501"/>
      <c r="F4639" s="503"/>
      <c r="G4639" s="503"/>
      <c r="H4639" s="503"/>
    </row>
    <row r="4640" spans="5:8">
      <c r="E4640" s="501"/>
      <c r="F4640" s="503"/>
      <c r="G4640" s="503"/>
      <c r="H4640" s="503"/>
    </row>
    <row r="4641" spans="5:8">
      <c r="E4641" s="501"/>
      <c r="F4641" s="503"/>
      <c r="G4641" s="503"/>
      <c r="H4641" s="503"/>
    </row>
    <row r="4642" spans="5:8">
      <c r="E4642" s="501"/>
      <c r="F4642" s="503"/>
      <c r="G4642" s="503"/>
      <c r="H4642" s="503"/>
    </row>
    <row r="4643" spans="5:8">
      <c r="E4643" s="501"/>
      <c r="F4643" s="503"/>
      <c r="G4643" s="503"/>
      <c r="H4643" s="503"/>
    </row>
    <row r="4644" spans="5:8">
      <c r="E4644" s="501"/>
      <c r="F4644" s="503"/>
      <c r="G4644" s="503"/>
      <c r="H4644" s="503"/>
    </row>
    <row r="4645" spans="5:8">
      <c r="E4645" s="501"/>
      <c r="F4645" s="503"/>
      <c r="G4645" s="503"/>
      <c r="H4645" s="503"/>
    </row>
    <row r="4646" spans="5:8">
      <c r="E4646" s="501"/>
      <c r="F4646" s="503"/>
      <c r="G4646" s="503"/>
      <c r="H4646" s="503"/>
    </row>
    <row r="4647" spans="5:8">
      <c r="E4647" s="501"/>
      <c r="F4647" s="503"/>
      <c r="G4647" s="503"/>
      <c r="H4647" s="503"/>
    </row>
    <row r="4648" spans="5:8">
      <c r="E4648" s="501"/>
      <c r="F4648" s="503"/>
      <c r="G4648" s="503"/>
      <c r="H4648" s="503"/>
    </row>
    <row r="4649" spans="5:8">
      <c r="E4649" s="501"/>
      <c r="F4649" s="503"/>
      <c r="G4649" s="503"/>
      <c r="H4649" s="503"/>
    </row>
    <row r="4650" spans="5:8">
      <c r="E4650" s="501"/>
      <c r="F4650" s="503"/>
      <c r="G4650" s="503"/>
      <c r="H4650" s="503"/>
    </row>
    <row r="4651" spans="5:8">
      <c r="E4651" s="501"/>
      <c r="F4651" s="503"/>
      <c r="G4651" s="503"/>
      <c r="H4651" s="503"/>
    </row>
    <row r="4652" spans="5:8">
      <c r="E4652" s="501"/>
      <c r="F4652" s="503"/>
      <c r="G4652" s="503"/>
      <c r="H4652" s="503"/>
    </row>
    <row r="4653" spans="5:8">
      <c r="E4653" s="501"/>
      <c r="F4653" s="503"/>
      <c r="G4653" s="503"/>
      <c r="H4653" s="503"/>
    </row>
    <row r="4654" spans="5:8">
      <c r="E4654" s="501"/>
      <c r="F4654" s="503"/>
      <c r="G4654" s="503"/>
      <c r="H4654" s="503"/>
    </row>
    <row r="4655" spans="5:8">
      <c r="E4655" s="501"/>
      <c r="F4655" s="503"/>
      <c r="G4655" s="503"/>
      <c r="H4655" s="503"/>
    </row>
    <row r="4656" spans="5:8">
      <c r="E4656" s="501"/>
      <c r="F4656" s="503"/>
      <c r="G4656" s="503"/>
      <c r="H4656" s="503"/>
    </row>
    <row r="4657" spans="5:8">
      <c r="E4657" s="501"/>
      <c r="F4657" s="503"/>
      <c r="G4657" s="503"/>
      <c r="H4657" s="503"/>
    </row>
    <row r="4658" spans="5:8">
      <c r="E4658" s="501"/>
      <c r="F4658" s="503"/>
      <c r="G4658" s="503"/>
      <c r="H4658" s="503"/>
    </row>
    <row r="4659" spans="5:8">
      <c r="E4659" s="501"/>
      <c r="F4659" s="503"/>
      <c r="G4659" s="503"/>
      <c r="H4659" s="503"/>
    </row>
    <row r="4660" spans="5:8">
      <c r="E4660" s="501"/>
      <c r="F4660" s="503"/>
      <c r="G4660" s="503"/>
      <c r="H4660" s="503"/>
    </row>
    <row r="4661" spans="5:8">
      <c r="E4661" s="501"/>
      <c r="F4661" s="503"/>
      <c r="G4661" s="503"/>
      <c r="H4661" s="503"/>
    </row>
    <row r="4662" spans="5:8">
      <c r="E4662" s="501"/>
      <c r="F4662" s="503"/>
      <c r="G4662" s="503"/>
      <c r="H4662" s="503"/>
    </row>
    <row r="4663" spans="5:8">
      <c r="E4663" s="501"/>
      <c r="F4663" s="503"/>
      <c r="G4663" s="503"/>
      <c r="H4663" s="503"/>
    </row>
    <row r="4664" spans="5:8">
      <c r="E4664" s="501"/>
      <c r="F4664" s="503"/>
      <c r="G4664" s="503"/>
      <c r="H4664" s="503"/>
    </row>
    <row r="4665" spans="5:8">
      <c r="E4665" s="501"/>
      <c r="F4665" s="503"/>
      <c r="G4665" s="503"/>
      <c r="H4665" s="503"/>
    </row>
    <row r="4666" spans="5:8">
      <c r="E4666" s="501"/>
      <c r="F4666" s="503"/>
      <c r="G4666" s="503"/>
      <c r="H4666" s="503"/>
    </row>
    <row r="4667" spans="5:8">
      <c r="E4667" s="501"/>
      <c r="F4667" s="503"/>
      <c r="G4667" s="503"/>
      <c r="H4667" s="503"/>
    </row>
    <row r="4668" spans="5:8">
      <c r="E4668" s="501"/>
      <c r="F4668" s="503"/>
      <c r="G4668" s="503"/>
      <c r="H4668" s="503"/>
    </row>
    <row r="4669" spans="5:8">
      <c r="E4669" s="501"/>
      <c r="F4669" s="503"/>
      <c r="G4669" s="503"/>
      <c r="H4669" s="503"/>
    </row>
    <row r="4670" spans="5:8">
      <c r="E4670" s="501"/>
      <c r="F4670" s="503"/>
      <c r="G4670" s="503"/>
      <c r="H4670" s="503"/>
    </row>
    <row r="4671" spans="5:8">
      <c r="E4671" s="501"/>
      <c r="F4671" s="503"/>
      <c r="G4671" s="503"/>
      <c r="H4671" s="503"/>
    </row>
    <row r="4672" spans="5:8">
      <c r="E4672" s="501"/>
      <c r="F4672" s="503"/>
      <c r="G4672" s="503"/>
      <c r="H4672" s="503"/>
    </row>
    <row r="4673" spans="5:8">
      <c r="E4673" s="501"/>
      <c r="F4673" s="503"/>
      <c r="G4673" s="503"/>
      <c r="H4673" s="503"/>
    </row>
    <row r="4674" spans="5:8">
      <c r="E4674" s="501"/>
      <c r="F4674" s="503"/>
      <c r="G4674" s="503"/>
      <c r="H4674" s="503"/>
    </row>
    <row r="4675" spans="5:8">
      <c r="E4675" s="501"/>
      <c r="F4675" s="503"/>
      <c r="G4675" s="503"/>
      <c r="H4675" s="503"/>
    </row>
    <row r="4676" spans="5:8">
      <c r="E4676" s="501"/>
      <c r="F4676" s="503"/>
      <c r="G4676" s="503"/>
      <c r="H4676" s="503"/>
    </row>
    <row r="4677" spans="5:8">
      <c r="E4677" s="501"/>
      <c r="F4677" s="503"/>
      <c r="G4677" s="503"/>
      <c r="H4677" s="503"/>
    </row>
    <row r="4678" spans="5:8">
      <c r="E4678" s="501"/>
      <c r="F4678" s="503"/>
      <c r="G4678" s="503"/>
      <c r="H4678" s="503"/>
    </row>
    <row r="4679" spans="5:8">
      <c r="E4679" s="501"/>
      <c r="F4679" s="503"/>
      <c r="G4679" s="503"/>
      <c r="H4679" s="503"/>
    </row>
    <row r="4680" spans="5:8">
      <c r="E4680" s="501"/>
      <c r="F4680" s="503"/>
      <c r="G4680" s="503"/>
      <c r="H4680" s="503"/>
    </row>
    <row r="4681" spans="5:8">
      <c r="E4681" s="501"/>
      <c r="F4681" s="503"/>
      <c r="G4681" s="503"/>
      <c r="H4681" s="503"/>
    </row>
    <row r="4682" spans="5:8">
      <c r="E4682" s="501"/>
      <c r="F4682" s="503"/>
      <c r="G4682" s="503"/>
      <c r="H4682" s="503"/>
    </row>
    <row r="4683" spans="5:8">
      <c r="E4683" s="501"/>
      <c r="F4683" s="503"/>
      <c r="G4683" s="503"/>
      <c r="H4683" s="503"/>
    </row>
    <row r="4684" spans="5:8">
      <c r="E4684" s="501"/>
      <c r="F4684" s="503"/>
      <c r="G4684" s="503"/>
      <c r="H4684" s="503"/>
    </row>
    <row r="4685" spans="5:8">
      <c r="E4685" s="501"/>
      <c r="F4685" s="503"/>
      <c r="G4685" s="503"/>
      <c r="H4685" s="503"/>
    </row>
    <row r="4686" spans="5:8">
      <c r="E4686" s="501"/>
      <c r="F4686" s="503"/>
      <c r="G4686" s="503"/>
      <c r="H4686" s="503"/>
    </row>
    <row r="4687" spans="5:8">
      <c r="E4687" s="501"/>
      <c r="F4687" s="503"/>
      <c r="G4687" s="503"/>
      <c r="H4687" s="503"/>
    </row>
    <row r="4688" spans="5:8">
      <c r="E4688" s="501"/>
      <c r="F4688" s="503"/>
      <c r="G4688" s="503"/>
      <c r="H4688" s="503"/>
    </row>
    <row r="4689" spans="5:8">
      <c r="E4689" s="501"/>
      <c r="F4689" s="503"/>
      <c r="G4689" s="503"/>
      <c r="H4689" s="503"/>
    </row>
    <row r="4690" spans="5:8">
      <c r="E4690" s="501"/>
      <c r="F4690" s="503"/>
      <c r="G4690" s="503"/>
      <c r="H4690" s="503"/>
    </row>
    <row r="4691" spans="5:8">
      <c r="E4691" s="501"/>
      <c r="F4691" s="503"/>
      <c r="G4691" s="503"/>
      <c r="H4691" s="503"/>
    </row>
    <row r="4692" spans="5:8">
      <c r="E4692" s="501"/>
      <c r="F4692" s="503"/>
      <c r="G4692" s="503"/>
      <c r="H4692" s="503"/>
    </row>
    <row r="4693" spans="5:8">
      <c r="E4693" s="501"/>
      <c r="F4693" s="503"/>
      <c r="G4693" s="503"/>
      <c r="H4693" s="503"/>
    </row>
    <row r="4694" spans="5:8">
      <c r="E4694" s="501"/>
      <c r="F4694" s="503"/>
      <c r="G4694" s="503"/>
      <c r="H4694" s="503"/>
    </row>
    <row r="4695" spans="5:8">
      <c r="E4695" s="501"/>
      <c r="F4695" s="503"/>
      <c r="G4695" s="503"/>
      <c r="H4695" s="503"/>
    </row>
    <row r="4696" spans="5:8">
      <c r="E4696" s="501"/>
      <c r="F4696" s="503"/>
      <c r="G4696" s="503"/>
      <c r="H4696" s="503"/>
    </row>
    <row r="4697" spans="5:8">
      <c r="E4697" s="501"/>
      <c r="F4697" s="503"/>
      <c r="G4697" s="503"/>
      <c r="H4697" s="503"/>
    </row>
    <row r="4698" spans="5:8">
      <c r="E4698" s="501"/>
      <c r="F4698" s="503"/>
      <c r="G4698" s="503"/>
      <c r="H4698" s="503"/>
    </row>
    <row r="4699" spans="5:8">
      <c r="E4699" s="501"/>
      <c r="F4699" s="503"/>
      <c r="G4699" s="503"/>
      <c r="H4699" s="503"/>
    </row>
    <row r="4700" spans="5:8">
      <c r="E4700" s="501"/>
      <c r="F4700" s="503"/>
      <c r="G4700" s="503"/>
      <c r="H4700" s="503"/>
    </row>
    <row r="4701" spans="5:8">
      <c r="E4701" s="501"/>
      <c r="F4701" s="503"/>
      <c r="G4701" s="503"/>
      <c r="H4701" s="503"/>
    </row>
    <row r="4702" spans="5:8">
      <c r="E4702" s="501"/>
      <c r="F4702" s="503"/>
      <c r="G4702" s="503"/>
      <c r="H4702" s="503"/>
    </row>
    <row r="4703" spans="5:8">
      <c r="E4703" s="501"/>
      <c r="F4703" s="503"/>
      <c r="G4703" s="503"/>
      <c r="H4703" s="503"/>
    </row>
    <row r="4704" spans="5:8">
      <c r="E4704" s="501"/>
      <c r="F4704" s="503"/>
      <c r="G4704" s="503"/>
      <c r="H4704" s="503"/>
    </row>
    <row r="4705" spans="5:8">
      <c r="E4705" s="501"/>
      <c r="F4705" s="503"/>
      <c r="G4705" s="503"/>
      <c r="H4705" s="503"/>
    </row>
    <row r="4706" spans="5:8">
      <c r="E4706" s="501"/>
      <c r="F4706" s="503"/>
      <c r="G4706" s="503"/>
      <c r="H4706" s="503"/>
    </row>
    <row r="4707" spans="5:8">
      <c r="E4707" s="501"/>
      <c r="F4707" s="503"/>
      <c r="G4707" s="503"/>
      <c r="H4707" s="503"/>
    </row>
    <row r="4708" spans="5:8">
      <c r="E4708" s="501"/>
      <c r="F4708" s="503"/>
      <c r="G4708" s="503"/>
      <c r="H4708" s="503"/>
    </row>
    <row r="4709" spans="5:8">
      <c r="E4709" s="501"/>
      <c r="F4709" s="503"/>
      <c r="G4709" s="503"/>
      <c r="H4709" s="503"/>
    </row>
    <row r="4710" spans="5:8">
      <c r="E4710" s="501"/>
      <c r="F4710" s="503"/>
      <c r="G4710" s="503"/>
      <c r="H4710" s="503"/>
    </row>
    <row r="4711" spans="5:8">
      <c r="E4711" s="501"/>
      <c r="F4711" s="503"/>
      <c r="G4711" s="503"/>
      <c r="H4711" s="503"/>
    </row>
    <row r="4712" spans="5:8">
      <c r="E4712" s="501"/>
      <c r="F4712" s="503"/>
      <c r="G4712" s="503"/>
      <c r="H4712" s="503"/>
    </row>
    <row r="4713" spans="5:8">
      <c r="E4713" s="501"/>
      <c r="F4713" s="503"/>
      <c r="G4713" s="503"/>
      <c r="H4713" s="503"/>
    </row>
    <row r="4714" spans="5:8">
      <c r="E4714" s="501"/>
      <c r="F4714" s="503"/>
      <c r="G4714" s="503"/>
      <c r="H4714" s="503"/>
    </row>
    <row r="4715" spans="5:8">
      <c r="E4715" s="501"/>
      <c r="F4715" s="503"/>
      <c r="G4715" s="503"/>
      <c r="H4715" s="503"/>
    </row>
    <row r="4716" spans="5:8">
      <c r="E4716" s="501"/>
      <c r="F4716" s="503"/>
      <c r="G4716" s="503"/>
      <c r="H4716" s="503"/>
    </row>
    <row r="4717" spans="5:8">
      <c r="E4717" s="501"/>
      <c r="F4717" s="503"/>
      <c r="G4717" s="503"/>
      <c r="H4717" s="503"/>
    </row>
    <row r="4718" spans="5:8">
      <c r="E4718" s="501"/>
      <c r="F4718" s="503"/>
      <c r="G4718" s="503"/>
      <c r="H4718" s="503"/>
    </row>
    <row r="4719" spans="5:8">
      <c r="E4719" s="501"/>
      <c r="F4719" s="503"/>
      <c r="G4719" s="503"/>
      <c r="H4719" s="503"/>
    </row>
    <row r="4720" spans="5:8">
      <c r="E4720" s="501"/>
      <c r="F4720" s="503"/>
      <c r="G4720" s="503"/>
      <c r="H4720" s="503"/>
    </row>
    <row r="4721" spans="5:8">
      <c r="E4721" s="501"/>
      <c r="F4721" s="503"/>
      <c r="G4721" s="503"/>
      <c r="H4721" s="503"/>
    </row>
    <row r="4722" spans="5:8">
      <c r="E4722" s="501"/>
      <c r="F4722" s="503"/>
      <c r="G4722" s="503"/>
      <c r="H4722" s="503"/>
    </row>
    <row r="4723" spans="5:8">
      <c r="E4723" s="501"/>
      <c r="F4723" s="503"/>
      <c r="G4723" s="503"/>
      <c r="H4723" s="503"/>
    </row>
    <row r="4724" spans="5:8">
      <c r="E4724" s="501"/>
      <c r="F4724" s="503"/>
      <c r="G4724" s="503"/>
      <c r="H4724" s="503"/>
    </row>
    <row r="4725" spans="5:8">
      <c r="E4725" s="501"/>
      <c r="F4725" s="503"/>
      <c r="G4725" s="503"/>
      <c r="H4725" s="503"/>
    </row>
    <row r="4726" spans="5:8">
      <c r="E4726" s="501"/>
      <c r="F4726" s="503"/>
      <c r="G4726" s="503"/>
      <c r="H4726" s="503"/>
    </row>
    <row r="4727" spans="5:8">
      <c r="E4727" s="501"/>
      <c r="F4727" s="503"/>
      <c r="G4727" s="503"/>
      <c r="H4727" s="503"/>
    </row>
    <row r="4728" spans="5:8">
      <c r="E4728" s="501"/>
      <c r="F4728" s="503"/>
      <c r="G4728" s="503"/>
      <c r="H4728" s="503"/>
    </row>
    <row r="4729" spans="5:8">
      <c r="E4729" s="501"/>
      <c r="F4729" s="503"/>
      <c r="G4729" s="503"/>
      <c r="H4729" s="503"/>
    </row>
    <row r="4730" spans="5:8">
      <c r="E4730" s="501"/>
      <c r="F4730" s="503"/>
      <c r="G4730" s="503"/>
      <c r="H4730" s="503"/>
    </row>
    <row r="4731" spans="5:8">
      <c r="E4731" s="501"/>
      <c r="F4731" s="503"/>
      <c r="G4731" s="503"/>
      <c r="H4731" s="503"/>
    </row>
    <row r="4732" spans="5:8">
      <c r="E4732" s="501"/>
      <c r="F4732" s="503"/>
      <c r="G4732" s="503"/>
      <c r="H4732" s="503"/>
    </row>
    <row r="4733" spans="5:8">
      <c r="E4733" s="501"/>
      <c r="F4733" s="503"/>
      <c r="G4733" s="503"/>
      <c r="H4733" s="503"/>
    </row>
    <row r="4734" spans="5:8">
      <c r="E4734" s="501"/>
      <c r="F4734" s="503"/>
      <c r="G4734" s="503"/>
      <c r="H4734" s="503"/>
    </row>
    <row r="4735" spans="5:8">
      <c r="E4735" s="501"/>
      <c r="F4735" s="503"/>
      <c r="G4735" s="503"/>
      <c r="H4735" s="503"/>
    </row>
    <row r="4736" spans="5:8">
      <c r="E4736" s="501"/>
      <c r="F4736" s="503"/>
      <c r="G4736" s="503"/>
      <c r="H4736" s="503"/>
    </row>
    <row r="4737" spans="5:8">
      <c r="E4737" s="501"/>
      <c r="F4737" s="503"/>
      <c r="G4737" s="503"/>
      <c r="H4737" s="503"/>
    </row>
    <row r="4738" spans="5:8">
      <c r="E4738" s="501"/>
      <c r="F4738" s="503"/>
      <c r="G4738" s="503"/>
      <c r="H4738" s="503"/>
    </row>
    <row r="4739" spans="5:8">
      <c r="E4739" s="501"/>
      <c r="F4739" s="503"/>
      <c r="G4739" s="503"/>
      <c r="H4739" s="503"/>
    </row>
    <row r="4740" spans="5:8">
      <c r="E4740" s="501"/>
      <c r="F4740" s="503"/>
      <c r="G4740" s="503"/>
      <c r="H4740" s="503"/>
    </row>
    <row r="4741" spans="5:8">
      <c r="E4741" s="501"/>
      <c r="F4741" s="503"/>
      <c r="G4741" s="503"/>
      <c r="H4741" s="503"/>
    </row>
    <row r="4742" spans="5:8">
      <c r="E4742" s="501"/>
      <c r="F4742" s="503"/>
      <c r="G4742" s="503"/>
      <c r="H4742" s="503"/>
    </row>
    <row r="4743" spans="5:8">
      <c r="E4743" s="501"/>
      <c r="F4743" s="503"/>
      <c r="G4743" s="503"/>
      <c r="H4743" s="503"/>
    </row>
    <row r="4744" spans="5:8">
      <c r="E4744" s="501"/>
      <c r="F4744" s="503"/>
      <c r="G4744" s="503"/>
      <c r="H4744" s="503"/>
    </row>
    <row r="4745" spans="5:8">
      <c r="E4745" s="501"/>
      <c r="F4745" s="503"/>
      <c r="G4745" s="503"/>
      <c r="H4745" s="503"/>
    </row>
    <row r="4746" spans="5:8">
      <c r="E4746" s="501"/>
      <c r="F4746" s="503"/>
      <c r="G4746" s="503"/>
      <c r="H4746" s="503"/>
    </row>
    <row r="4747" spans="5:8">
      <c r="E4747" s="501"/>
      <c r="F4747" s="503"/>
      <c r="G4747" s="503"/>
      <c r="H4747" s="503"/>
    </row>
    <row r="4748" spans="5:8">
      <c r="E4748" s="501"/>
      <c r="F4748" s="503"/>
      <c r="G4748" s="503"/>
      <c r="H4748" s="503"/>
    </row>
    <row r="4749" spans="5:8">
      <c r="E4749" s="501"/>
      <c r="F4749" s="503"/>
      <c r="G4749" s="503"/>
      <c r="H4749" s="503"/>
    </row>
    <row r="4750" spans="5:8">
      <c r="E4750" s="501"/>
      <c r="F4750" s="503"/>
      <c r="G4750" s="503"/>
      <c r="H4750" s="503"/>
    </row>
    <row r="4751" spans="5:8">
      <c r="E4751" s="501"/>
      <c r="F4751" s="503"/>
      <c r="G4751" s="503"/>
      <c r="H4751" s="503"/>
    </row>
    <row r="4752" spans="5:8">
      <c r="E4752" s="501"/>
      <c r="F4752" s="503"/>
      <c r="G4752" s="503"/>
      <c r="H4752" s="503"/>
    </row>
    <row r="4753" spans="5:8">
      <c r="E4753" s="501"/>
      <c r="F4753" s="503"/>
      <c r="G4753" s="503"/>
      <c r="H4753" s="503"/>
    </row>
    <row r="4754" spans="5:8">
      <c r="E4754" s="501"/>
      <c r="F4754" s="503"/>
      <c r="G4754" s="503"/>
      <c r="H4754" s="503"/>
    </row>
    <row r="4755" spans="5:8">
      <c r="E4755" s="501"/>
      <c r="F4755" s="503"/>
      <c r="G4755" s="503"/>
      <c r="H4755" s="503"/>
    </row>
    <row r="4756" spans="5:8">
      <c r="E4756" s="501"/>
      <c r="F4756" s="503"/>
      <c r="G4756" s="503"/>
      <c r="H4756" s="503"/>
    </row>
    <row r="4757" spans="5:8">
      <c r="E4757" s="501"/>
      <c r="F4757" s="503"/>
      <c r="G4757" s="503"/>
      <c r="H4757" s="503"/>
    </row>
    <row r="4758" spans="5:8">
      <c r="E4758" s="501"/>
      <c r="F4758" s="503"/>
      <c r="G4758" s="503"/>
      <c r="H4758" s="503"/>
    </row>
    <row r="4759" spans="5:8">
      <c r="E4759" s="501"/>
      <c r="F4759" s="503"/>
      <c r="G4759" s="503"/>
      <c r="H4759" s="503"/>
    </row>
    <row r="4760" spans="5:8">
      <c r="E4760" s="501"/>
      <c r="F4760" s="503"/>
      <c r="G4760" s="503"/>
      <c r="H4760" s="503"/>
    </row>
    <row r="4761" spans="5:8">
      <c r="E4761" s="501"/>
      <c r="F4761" s="503"/>
      <c r="G4761" s="503"/>
      <c r="H4761" s="503"/>
    </row>
    <row r="4762" spans="5:8">
      <c r="E4762" s="501"/>
      <c r="F4762" s="503"/>
      <c r="G4762" s="503"/>
      <c r="H4762" s="503"/>
    </row>
    <row r="4763" spans="5:8">
      <c r="E4763" s="501"/>
      <c r="F4763" s="503"/>
      <c r="G4763" s="503"/>
      <c r="H4763" s="503"/>
    </row>
    <row r="4764" spans="5:8">
      <c r="E4764" s="501"/>
      <c r="F4764" s="503"/>
      <c r="G4764" s="503"/>
      <c r="H4764" s="503"/>
    </row>
    <row r="4765" spans="5:8">
      <c r="E4765" s="501"/>
      <c r="F4765" s="503"/>
      <c r="G4765" s="503"/>
      <c r="H4765" s="503"/>
    </row>
    <row r="4766" spans="5:8">
      <c r="E4766" s="501"/>
      <c r="F4766" s="503"/>
      <c r="G4766" s="503"/>
      <c r="H4766" s="503"/>
    </row>
    <row r="4767" spans="5:8">
      <c r="E4767" s="501"/>
      <c r="F4767" s="503"/>
      <c r="G4767" s="503"/>
      <c r="H4767" s="503"/>
    </row>
    <row r="4768" spans="5:8">
      <c r="E4768" s="501"/>
      <c r="F4768" s="503"/>
      <c r="G4768" s="503"/>
      <c r="H4768" s="503"/>
    </row>
    <row r="4769" spans="5:8">
      <c r="E4769" s="501"/>
      <c r="F4769" s="503"/>
      <c r="G4769" s="503"/>
      <c r="H4769" s="503"/>
    </row>
    <row r="4770" spans="5:8">
      <c r="E4770" s="501"/>
      <c r="F4770" s="503"/>
      <c r="G4770" s="503"/>
      <c r="H4770" s="503"/>
    </row>
    <row r="4771" spans="5:8">
      <c r="E4771" s="501"/>
      <c r="F4771" s="503"/>
      <c r="G4771" s="503"/>
      <c r="H4771" s="503"/>
    </row>
    <row r="4772" spans="5:8">
      <c r="E4772" s="501"/>
      <c r="F4772" s="503"/>
      <c r="G4772" s="503"/>
      <c r="H4772" s="503"/>
    </row>
    <row r="4773" spans="5:8">
      <c r="E4773" s="501"/>
      <c r="F4773" s="503"/>
      <c r="G4773" s="503"/>
      <c r="H4773" s="503"/>
    </row>
    <row r="4774" spans="5:8">
      <c r="E4774" s="501"/>
      <c r="F4774" s="503"/>
      <c r="G4774" s="503"/>
      <c r="H4774" s="503"/>
    </row>
    <row r="4775" spans="5:8">
      <c r="E4775" s="501"/>
      <c r="F4775" s="503"/>
      <c r="G4775" s="503"/>
      <c r="H4775" s="503"/>
    </row>
    <row r="4776" spans="5:8">
      <c r="E4776" s="501"/>
      <c r="F4776" s="503"/>
      <c r="G4776" s="503"/>
      <c r="H4776" s="503"/>
    </row>
    <row r="4777" spans="5:8">
      <c r="E4777" s="501"/>
      <c r="F4777" s="503"/>
      <c r="G4777" s="503"/>
      <c r="H4777" s="503"/>
    </row>
    <row r="4778" spans="5:8">
      <c r="E4778" s="501"/>
      <c r="F4778" s="503"/>
      <c r="G4778" s="503"/>
      <c r="H4778" s="503"/>
    </row>
    <row r="4779" spans="5:8">
      <c r="E4779" s="501"/>
      <c r="F4779" s="503"/>
      <c r="G4779" s="503"/>
      <c r="H4779" s="503"/>
    </row>
    <row r="4780" spans="5:8">
      <c r="E4780" s="501"/>
      <c r="F4780" s="503"/>
      <c r="G4780" s="503"/>
      <c r="H4780" s="503"/>
    </row>
    <row r="4781" spans="5:8">
      <c r="E4781" s="501"/>
      <c r="F4781" s="503"/>
      <c r="G4781" s="503"/>
      <c r="H4781" s="503"/>
    </row>
    <row r="4782" spans="5:8">
      <c r="E4782" s="501"/>
      <c r="F4782" s="503"/>
      <c r="G4782" s="503"/>
      <c r="H4782" s="503"/>
    </row>
    <row r="4783" spans="5:8">
      <c r="E4783" s="501"/>
      <c r="F4783" s="503"/>
      <c r="G4783" s="503"/>
      <c r="H4783" s="503"/>
    </row>
    <row r="4784" spans="5:8">
      <c r="E4784" s="501"/>
      <c r="F4784" s="503"/>
      <c r="G4784" s="503"/>
      <c r="H4784" s="503"/>
    </row>
    <row r="4785" spans="5:8">
      <c r="E4785" s="501"/>
      <c r="F4785" s="503"/>
      <c r="G4785" s="503"/>
      <c r="H4785" s="503"/>
    </row>
    <row r="4786" spans="5:8">
      <c r="E4786" s="501"/>
      <c r="F4786" s="503"/>
      <c r="G4786" s="503"/>
      <c r="H4786" s="503"/>
    </row>
    <row r="4787" spans="5:8">
      <c r="E4787" s="501"/>
      <c r="F4787" s="503"/>
      <c r="G4787" s="503"/>
      <c r="H4787" s="503"/>
    </row>
    <row r="4788" spans="5:8">
      <c r="E4788" s="501"/>
      <c r="F4788" s="503"/>
      <c r="G4788" s="503"/>
      <c r="H4788" s="503"/>
    </row>
    <row r="4789" spans="5:8">
      <c r="E4789" s="501"/>
      <c r="F4789" s="503"/>
      <c r="G4789" s="503"/>
      <c r="H4789" s="503"/>
    </row>
    <row r="4790" spans="5:8">
      <c r="E4790" s="501"/>
      <c r="F4790" s="503"/>
      <c r="G4790" s="503"/>
      <c r="H4790" s="503"/>
    </row>
    <row r="4791" spans="5:8">
      <c r="E4791" s="501"/>
      <c r="F4791" s="503"/>
      <c r="G4791" s="503"/>
      <c r="H4791" s="503"/>
    </row>
    <row r="4792" spans="5:8">
      <c r="E4792" s="501"/>
      <c r="F4792" s="503"/>
      <c r="G4792" s="503"/>
      <c r="H4792" s="503"/>
    </row>
    <row r="4793" spans="5:8">
      <c r="E4793" s="501"/>
      <c r="F4793" s="503"/>
      <c r="G4793" s="503"/>
      <c r="H4793" s="503"/>
    </row>
    <row r="4794" spans="5:8">
      <c r="E4794" s="501"/>
      <c r="F4794" s="503"/>
      <c r="G4794" s="503"/>
      <c r="H4794" s="503"/>
    </row>
    <row r="4795" spans="5:8">
      <c r="E4795" s="501"/>
      <c r="F4795" s="503"/>
      <c r="G4795" s="503"/>
      <c r="H4795" s="503"/>
    </row>
    <row r="4796" spans="5:8">
      <c r="E4796" s="501"/>
      <c r="F4796" s="503"/>
      <c r="G4796" s="503"/>
      <c r="H4796" s="503"/>
    </row>
    <row r="4797" spans="5:8">
      <c r="E4797" s="501"/>
      <c r="F4797" s="503"/>
      <c r="G4797" s="503"/>
      <c r="H4797" s="503"/>
    </row>
    <row r="4798" spans="5:8">
      <c r="E4798" s="501"/>
      <c r="F4798" s="503"/>
      <c r="G4798" s="503"/>
      <c r="H4798" s="503"/>
    </row>
    <row r="4799" spans="5:8">
      <c r="E4799" s="501"/>
      <c r="F4799" s="503"/>
      <c r="G4799" s="503"/>
      <c r="H4799" s="503"/>
    </row>
    <row r="4800" spans="5:8">
      <c r="E4800" s="501"/>
      <c r="F4800" s="503"/>
      <c r="G4800" s="503"/>
      <c r="H4800" s="503"/>
    </row>
    <row r="4801" spans="5:8">
      <c r="E4801" s="501"/>
      <c r="F4801" s="503"/>
      <c r="G4801" s="503"/>
      <c r="H4801" s="503"/>
    </row>
    <row r="4802" spans="5:8">
      <c r="E4802" s="501"/>
      <c r="F4802" s="503"/>
      <c r="G4802" s="503"/>
      <c r="H4802" s="503"/>
    </row>
    <row r="4803" spans="5:8">
      <c r="E4803" s="501"/>
      <c r="F4803" s="503"/>
      <c r="G4803" s="503"/>
      <c r="H4803" s="503"/>
    </row>
    <row r="4804" spans="5:8">
      <c r="E4804" s="501"/>
      <c r="F4804" s="503"/>
      <c r="G4804" s="503"/>
      <c r="H4804" s="503"/>
    </row>
    <row r="4805" spans="5:8">
      <c r="E4805" s="501"/>
      <c r="F4805" s="503"/>
      <c r="G4805" s="503"/>
      <c r="H4805" s="503"/>
    </row>
    <row r="4806" spans="5:8">
      <c r="E4806" s="501"/>
      <c r="F4806" s="503"/>
      <c r="G4806" s="503"/>
      <c r="H4806" s="503"/>
    </row>
    <row r="4807" spans="5:8">
      <c r="E4807" s="501"/>
      <c r="F4807" s="503"/>
      <c r="G4807" s="503"/>
      <c r="H4807" s="503"/>
    </row>
    <row r="4808" spans="5:8">
      <c r="E4808" s="501"/>
      <c r="F4808" s="503"/>
      <c r="G4808" s="503"/>
      <c r="H4808" s="503"/>
    </row>
    <row r="4809" spans="5:8">
      <c r="E4809" s="501"/>
      <c r="F4809" s="503"/>
      <c r="G4809" s="503"/>
      <c r="H4809" s="503"/>
    </row>
    <row r="4810" spans="5:8">
      <c r="E4810" s="501"/>
      <c r="F4810" s="503"/>
      <c r="G4810" s="503"/>
      <c r="H4810" s="503"/>
    </row>
    <row r="4811" spans="5:8">
      <c r="E4811" s="501"/>
      <c r="F4811" s="503"/>
      <c r="G4811" s="503"/>
      <c r="H4811" s="503"/>
    </row>
    <row r="4812" spans="5:8">
      <c r="E4812" s="501"/>
      <c r="F4812" s="503"/>
      <c r="G4812" s="503"/>
      <c r="H4812" s="503"/>
    </row>
    <row r="4813" spans="5:8">
      <c r="E4813" s="501"/>
      <c r="F4813" s="503"/>
      <c r="G4813" s="503"/>
      <c r="H4813" s="503"/>
    </row>
    <row r="4814" spans="5:8">
      <c r="E4814" s="501"/>
      <c r="F4814" s="503"/>
      <c r="G4814" s="503"/>
      <c r="H4814" s="503"/>
    </row>
    <row r="4815" spans="5:8">
      <c r="E4815" s="501"/>
      <c r="F4815" s="503"/>
      <c r="G4815" s="503"/>
      <c r="H4815" s="503"/>
    </row>
    <row r="4816" spans="5:8">
      <c r="E4816" s="501"/>
      <c r="F4816" s="503"/>
      <c r="G4816" s="503"/>
      <c r="H4816" s="503"/>
    </row>
    <row r="4817" spans="5:8">
      <c r="E4817" s="501"/>
      <c r="F4817" s="503"/>
      <c r="G4817" s="503"/>
      <c r="H4817" s="503"/>
    </row>
    <row r="4818" spans="5:8">
      <c r="E4818" s="501"/>
      <c r="F4818" s="503"/>
      <c r="G4818" s="503"/>
      <c r="H4818" s="503"/>
    </row>
    <row r="4819" spans="5:8">
      <c r="E4819" s="501"/>
      <c r="F4819" s="503"/>
      <c r="G4819" s="503"/>
      <c r="H4819" s="503"/>
    </row>
    <row r="4820" spans="5:8">
      <c r="E4820" s="501"/>
      <c r="F4820" s="503"/>
      <c r="G4820" s="503"/>
      <c r="H4820" s="503"/>
    </row>
    <row r="4821" spans="5:8">
      <c r="E4821" s="501"/>
      <c r="F4821" s="503"/>
      <c r="G4821" s="503"/>
      <c r="H4821" s="503"/>
    </row>
    <row r="4822" spans="5:8">
      <c r="E4822" s="501"/>
      <c r="F4822" s="503"/>
      <c r="G4822" s="503"/>
      <c r="H4822" s="503"/>
    </row>
    <row r="4823" spans="5:8">
      <c r="E4823" s="501"/>
      <c r="F4823" s="503"/>
      <c r="G4823" s="503"/>
      <c r="H4823" s="503"/>
    </row>
    <row r="4824" spans="5:8">
      <c r="E4824" s="501"/>
      <c r="F4824" s="503"/>
      <c r="G4824" s="503"/>
      <c r="H4824" s="503"/>
    </row>
    <row r="4825" spans="5:8">
      <c r="E4825" s="501"/>
      <c r="F4825" s="503"/>
      <c r="G4825" s="503"/>
      <c r="H4825" s="503"/>
    </row>
    <row r="4826" spans="5:8">
      <c r="E4826" s="501"/>
      <c r="F4826" s="503"/>
      <c r="G4826" s="503"/>
      <c r="H4826" s="503"/>
    </row>
    <row r="4827" spans="5:8">
      <c r="E4827" s="501"/>
      <c r="F4827" s="503"/>
      <c r="G4827" s="503"/>
      <c r="H4827" s="503"/>
    </row>
    <row r="4828" spans="5:8">
      <c r="E4828" s="501"/>
      <c r="F4828" s="503"/>
      <c r="G4828" s="503"/>
      <c r="H4828" s="503"/>
    </row>
    <row r="4829" spans="5:8">
      <c r="E4829" s="501"/>
      <c r="F4829" s="503"/>
      <c r="G4829" s="503"/>
      <c r="H4829" s="503"/>
    </row>
    <row r="4830" spans="5:8">
      <c r="E4830" s="501"/>
      <c r="F4830" s="503"/>
      <c r="G4830" s="503"/>
      <c r="H4830" s="503"/>
    </row>
    <row r="4831" spans="5:8">
      <c r="E4831" s="501"/>
      <c r="F4831" s="503"/>
      <c r="G4831" s="503"/>
      <c r="H4831" s="503"/>
    </row>
    <row r="4832" spans="5:8">
      <c r="E4832" s="501"/>
      <c r="F4832" s="503"/>
      <c r="G4832" s="503"/>
      <c r="H4832" s="503"/>
    </row>
    <row r="4833" spans="5:8">
      <c r="E4833" s="501"/>
      <c r="F4833" s="503"/>
      <c r="G4833" s="503"/>
      <c r="H4833" s="503"/>
    </row>
    <row r="4834" spans="5:8">
      <c r="E4834" s="501"/>
      <c r="F4834" s="503"/>
      <c r="G4834" s="503"/>
      <c r="H4834" s="503"/>
    </row>
    <row r="4835" spans="5:8">
      <c r="E4835" s="501"/>
      <c r="F4835" s="503"/>
      <c r="G4835" s="503"/>
      <c r="H4835" s="503"/>
    </row>
    <row r="4836" spans="5:8">
      <c r="E4836" s="501"/>
      <c r="F4836" s="503"/>
      <c r="G4836" s="503"/>
      <c r="H4836" s="503"/>
    </row>
    <row r="4837" spans="5:8">
      <c r="E4837" s="501"/>
      <c r="F4837" s="503"/>
      <c r="G4837" s="503"/>
      <c r="H4837" s="503"/>
    </row>
    <row r="4838" spans="5:8">
      <c r="E4838" s="501"/>
      <c r="F4838" s="503"/>
      <c r="G4838" s="503"/>
      <c r="H4838" s="503"/>
    </row>
    <row r="4839" spans="5:8">
      <c r="E4839" s="501"/>
      <c r="F4839" s="503"/>
      <c r="G4839" s="503"/>
      <c r="H4839" s="503"/>
    </row>
    <row r="4840" spans="5:8">
      <c r="E4840" s="501"/>
      <c r="F4840" s="503"/>
      <c r="G4840" s="503"/>
      <c r="H4840" s="503"/>
    </row>
    <row r="4841" spans="5:8">
      <c r="E4841" s="501"/>
      <c r="F4841" s="503"/>
      <c r="G4841" s="503"/>
      <c r="H4841" s="503"/>
    </row>
    <row r="4842" spans="5:8">
      <c r="E4842" s="501"/>
      <c r="F4842" s="503"/>
      <c r="G4842" s="503"/>
      <c r="H4842" s="503"/>
    </row>
    <row r="4843" spans="5:8">
      <c r="E4843" s="501"/>
      <c r="F4843" s="503"/>
      <c r="G4843" s="503"/>
      <c r="H4843" s="503"/>
    </row>
    <row r="4844" spans="5:8">
      <c r="E4844" s="501"/>
      <c r="F4844" s="503"/>
      <c r="G4844" s="503"/>
      <c r="H4844" s="503"/>
    </row>
    <row r="4845" spans="5:8">
      <c r="E4845" s="501"/>
      <c r="F4845" s="503"/>
      <c r="G4845" s="503"/>
      <c r="H4845" s="503"/>
    </row>
    <row r="4846" spans="5:8">
      <c r="E4846" s="501"/>
      <c r="F4846" s="503"/>
      <c r="G4846" s="503"/>
      <c r="H4846" s="503"/>
    </row>
    <row r="4847" spans="5:8">
      <c r="E4847" s="501"/>
      <c r="F4847" s="503"/>
      <c r="G4847" s="503"/>
      <c r="H4847" s="503"/>
    </row>
    <row r="4848" spans="5:8">
      <c r="E4848" s="501"/>
      <c r="F4848" s="503"/>
      <c r="G4848" s="503"/>
      <c r="H4848" s="503"/>
    </row>
    <row r="4849" spans="5:8">
      <c r="E4849" s="501"/>
      <c r="F4849" s="503"/>
      <c r="G4849" s="503"/>
      <c r="H4849" s="503"/>
    </row>
    <row r="4850" spans="5:8">
      <c r="E4850" s="501"/>
      <c r="F4850" s="503"/>
      <c r="G4850" s="503"/>
      <c r="H4850" s="503"/>
    </row>
    <row r="4851" spans="5:8">
      <c r="E4851" s="501"/>
      <c r="F4851" s="503"/>
      <c r="G4851" s="503"/>
      <c r="H4851" s="503"/>
    </row>
    <row r="4852" spans="5:8">
      <c r="E4852" s="501"/>
      <c r="F4852" s="503"/>
      <c r="G4852" s="503"/>
      <c r="H4852" s="503"/>
    </row>
    <row r="4853" spans="5:8">
      <c r="E4853" s="501"/>
      <c r="F4853" s="503"/>
      <c r="G4853" s="503"/>
      <c r="H4853" s="503"/>
    </row>
    <row r="4854" spans="5:8">
      <c r="E4854" s="501"/>
      <c r="F4854" s="503"/>
      <c r="G4854" s="503"/>
      <c r="H4854" s="503"/>
    </row>
    <row r="4855" spans="5:8">
      <c r="E4855" s="501"/>
      <c r="F4855" s="503"/>
      <c r="G4855" s="503"/>
      <c r="H4855" s="503"/>
    </row>
    <row r="4856" spans="5:8">
      <c r="E4856" s="501"/>
      <c r="F4856" s="503"/>
      <c r="G4856" s="503"/>
      <c r="H4856" s="503"/>
    </row>
    <row r="4857" spans="5:8">
      <c r="E4857" s="501"/>
      <c r="F4857" s="503"/>
      <c r="G4857" s="503"/>
      <c r="H4857" s="503"/>
    </row>
    <row r="4858" spans="5:8">
      <c r="E4858" s="501"/>
      <c r="F4858" s="503"/>
      <c r="G4858" s="503"/>
      <c r="H4858" s="503"/>
    </row>
    <row r="4859" spans="5:8">
      <c r="E4859" s="501"/>
      <c r="F4859" s="503"/>
      <c r="G4859" s="503"/>
      <c r="H4859" s="503"/>
    </row>
    <row r="4860" spans="5:8">
      <c r="E4860" s="501"/>
      <c r="F4860" s="503"/>
      <c r="G4860" s="503"/>
      <c r="H4860" s="503"/>
    </row>
    <row r="4861" spans="5:8">
      <c r="E4861" s="501"/>
      <c r="F4861" s="503"/>
      <c r="G4861" s="503"/>
      <c r="H4861" s="503"/>
    </row>
    <row r="4862" spans="5:8">
      <c r="E4862" s="501"/>
      <c r="F4862" s="503"/>
      <c r="G4862" s="503"/>
      <c r="H4862" s="503"/>
    </row>
    <row r="4863" spans="5:8">
      <c r="E4863" s="501"/>
      <c r="F4863" s="503"/>
      <c r="G4863" s="503"/>
      <c r="H4863" s="503"/>
    </row>
    <row r="4864" spans="5:8">
      <c r="E4864" s="501"/>
      <c r="F4864" s="503"/>
      <c r="G4864" s="503"/>
      <c r="H4864" s="503"/>
    </row>
    <row r="4865" spans="5:8">
      <c r="E4865" s="501"/>
      <c r="F4865" s="503"/>
      <c r="G4865" s="503"/>
      <c r="H4865" s="503"/>
    </row>
    <row r="4866" spans="5:8">
      <c r="E4866" s="501"/>
      <c r="F4866" s="503"/>
      <c r="G4866" s="503"/>
      <c r="H4866" s="503"/>
    </row>
    <row r="4867" spans="5:8">
      <c r="E4867" s="501"/>
      <c r="F4867" s="503"/>
      <c r="G4867" s="503"/>
      <c r="H4867" s="503"/>
    </row>
    <row r="4868" spans="5:8">
      <c r="E4868" s="501"/>
      <c r="F4868" s="503"/>
      <c r="G4868" s="503"/>
      <c r="H4868" s="503"/>
    </row>
    <row r="4869" spans="5:8">
      <c r="E4869" s="501"/>
      <c r="F4869" s="503"/>
      <c r="G4869" s="503"/>
      <c r="H4869" s="503"/>
    </row>
    <row r="4870" spans="5:8">
      <c r="E4870" s="501"/>
      <c r="F4870" s="503"/>
      <c r="G4870" s="503"/>
      <c r="H4870" s="503"/>
    </row>
    <row r="4871" spans="5:8">
      <c r="E4871" s="501"/>
      <c r="F4871" s="503"/>
      <c r="G4871" s="503"/>
      <c r="H4871" s="503"/>
    </row>
    <row r="4872" spans="5:8">
      <c r="E4872" s="501"/>
      <c r="F4872" s="503"/>
      <c r="G4872" s="503"/>
      <c r="H4872" s="503"/>
    </row>
    <row r="4873" spans="5:8">
      <c r="E4873" s="501"/>
      <c r="F4873" s="503"/>
      <c r="G4873" s="503"/>
      <c r="H4873" s="503"/>
    </row>
    <row r="4874" spans="5:8">
      <c r="E4874" s="501"/>
      <c r="F4874" s="503"/>
      <c r="G4874" s="503"/>
      <c r="H4874" s="503"/>
    </row>
    <row r="4875" spans="5:8">
      <c r="E4875" s="501"/>
      <c r="F4875" s="503"/>
      <c r="G4875" s="503"/>
      <c r="H4875" s="503"/>
    </row>
    <row r="4876" spans="5:8">
      <c r="E4876" s="501"/>
      <c r="F4876" s="503"/>
      <c r="G4876" s="503"/>
      <c r="H4876" s="503"/>
    </row>
    <row r="4877" spans="5:8">
      <c r="E4877" s="501"/>
      <c r="F4877" s="503"/>
      <c r="G4877" s="503"/>
      <c r="H4877" s="503"/>
    </row>
    <row r="4878" spans="5:8">
      <c r="E4878" s="501"/>
      <c r="F4878" s="503"/>
      <c r="G4878" s="503"/>
      <c r="H4878" s="503"/>
    </row>
    <row r="4879" spans="5:8">
      <c r="E4879" s="501"/>
      <c r="F4879" s="503"/>
      <c r="G4879" s="503"/>
      <c r="H4879" s="503"/>
    </row>
    <row r="4880" spans="5:8">
      <c r="E4880" s="501"/>
      <c r="F4880" s="503"/>
      <c r="G4880" s="503"/>
      <c r="H4880" s="503"/>
    </row>
    <row r="4881" spans="5:8">
      <c r="E4881" s="501"/>
      <c r="F4881" s="503"/>
      <c r="G4881" s="503"/>
      <c r="H4881" s="503"/>
    </row>
    <row r="4882" spans="5:8">
      <c r="E4882" s="501"/>
      <c r="F4882" s="503"/>
      <c r="G4882" s="503"/>
      <c r="H4882" s="503"/>
    </row>
    <row r="4883" spans="5:8">
      <c r="E4883" s="501"/>
      <c r="F4883" s="503"/>
      <c r="G4883" s="503"/>
      <c r="H4883" s="503"/>
    </row>
    <row r="4884" spans="5:8">
      <c r="E4884" s="501"/>
      <c r="F4884" s="503"/>
      <c r="G4884" s="503"/>
      <c r="H4884" s="503"/>
    </row>
    <row r="4885" spans="5:8">
      <c r="E4885" s="501"/>
      <c r="F4885" s="503"/>
      <c r="G4885" s="503"/>
      <c r="H4885" s="503"/>
    </row>
    <row r="4886" spans="5:8">
      <c r="E4886" s="501"/>
      <c r="F4886" s="503"/>
      <c r="G4886" s="503"/>
      <c r="H4886" s="503"/>
    </row>
    <row r="4887" spans="5:8">
      <c r="E4887" s="501"/>
      <c r="F4887" s="503"/>
      <c r="G4887" s="503"/>
      <c r="H4887" s="503"/>
    </row>
    <row r="4888" spans="5:8">
      <c r="E4888" s="501"/>
      <c r="F4888" s="503"/>
      <c r="G4888" s="503"/>
      <c r="H4888" s="503"/>
    </row>
    <row r="4889" spans="5:8">
      <c r="E4889" s="501"/>
      <c r="F4889" s="503"/>
      <c r="G4889" s="503"/>
      <c r="H4889" s="503"/>
    </row>
    <row r="4890" spans="5:8">
      <c r="E4890" s="501"/>
      <c r="F4890" s="503"/>
      <c r="G4890" s="503"/>
      <c r="H4890" s="503"/>
    </row>
    <row r="4891" spans="5:8">
      <c r="E4891" s="501"/>
      <c r="F4891" s="503"/>
      <c r="G4891" s="503"/>
      <c r="H4891" s="503"/>
    </row>
    <row r="4892" spans="5:8">
      <c r="E4892" s="501"/>
      <c r="F4892" s="503"/>
      <c r="G4892" s="503"/>
      <c r="H4892" s="503"/>
    </row>
    <row r="4893" spans="5:8">
      <c r="E4893" s="501"/>
      <c r="F4893" s="503"/>
      <c r="G4893" s="503"/>
      <c r="H4893" s="503"/>
    </row>
    <row r="4894" spans="5:8">
      <c r="E4894" s="501"/>
      <c r="F4894" s="503"/>
      <c r="G4894" s="503"/>
      <c r="H4894" s="503"/>
    </row>
    <row r="4895" spans="5:8">
      <c r="E4895" s="501"/>
      <c r="F4895" s="503"/>
      <c r="G4895" s="503"/>
      <c r="H4895" s="503"/>
    </row>
    <row r="4896" spans="5:8">
      <c r="E4896" s="501"/>
      <c r="F4896" s="503"/>
      <c r="G4896" s="503"/>
      <c r="H4896" s="503"/>
    </row>
    <row r="4897" spans="5:8">
      <c r="E4897" s="501"/>
      <c r="F4897" s="503"/>
      <c r="G4897" s="503"/>
      <c r="H4897" s="503"/>
    </row>
    <row r="4898" spans="5:8">
      <c r="E4898" s="501"/>
      <c r="F4898" s="503"/>
      <c r="G4898" s="503"/>
      <c r="H4898" s="503"/>
    </row>
    <row r="4899" spans="5:8">
      <c r="E4899" s="501"/>
      <c r="F4899" s="503"/>
      <c r="G4899" s="503"/>
      <c r="H4899" s="503"/>
    </row>
    <row r="4900" spans="5:8">
      <c r="E4900" s="501"/>
      <c r="F4900" s="503"/>
      <c r="G4900" s="503"/>
      <c r="H4900" s="503"/>
    </row>
    <row r="4901" spans="5:8">
      <c r="E4901" s="501"/>
      <c r="F4901" s="503"/>
      <c r="G4901" s="503"/>
      <c r="H4901" s="503"/>
    </row>
    <row r="4902" spans="5:8">
      <c r="E4902" s="501"/>
      <c r="F4902" s="503"/>
      <c r="G4902" s="503"/>
      <c r="H4902" s="503"/>
    </row>
    <row r="4903" spans="5:8">
      <c r="E4903" s="501"/>
      <c r="F4903" s="503"/>
      <c r="G4903" s="503"/>
      <c r="H4903" s="503"/>
    </row>
    <row r="4904" spans="5:8">
      <c r="E4904" s="501"/>
      <c r="F4904" s="503"/>
      <c r="G4904" s="503"/>
      <c r="H4904" s="503"/>
    </row>
    <row r="4905" spans="5:8">
      <c r="E4905" s="501"/>
      <c r="F4905" s="503"/>
      <c r="G4905" s="503"/>
      <c r="H4905" s="503"/>
    </row>
    <row r="4906" spans="5:8">
      <c r="E4906" s="501"/>
      <c r="F4906" s="503"/>
      <c r="G4906" s="503"/>
      <c r="H4906" s="503"/>
    </row>
    <row r="4907" spans="5:8">
      <c r="E4907" s="501"/>
      <c r="F4907" s="503"/>
      <c r="G4907" s="503"/>
      <c r="H4907" s="503"/>
    </row>
    <row r="4908" spans="5:8">
      <c r="E4908" s="501"/>
      <c r="F4908" s="503"/>
      <c r="G4908" s="503"/>
      <c r="H4908" s="503"/>
    </row>
    <row r="4909" spans="5:8">
      <c r="E4909" s="501"/>
      <c r="F4909" s="503"/>
      <c r="G4909" s="503"/>
      <c r="H4909" s="503"/>
    </row>
    <row r="4910" spans="5:8">
      <c r="E4910" s="501"/>
      <c r="F4910" s="503"/>
      <c r="G4910" s="503"/>
      <c r="H4910" s="503"/>
    </row>
    <row r="4911" spans="5:8">
      <c r="E4911" s="501"/>
      <c r="F4911" s="503"/>
      <c r="G4911" s="503"/>
      <c r="H4911" s="503"/>
    </row>
    <row r="4912" spans="5:8">
      <c r="E4912" s="501"/>
      <c r="F4912" s="503"/>
      <c r="G4912" s="503"/>
      <c r="H4912" s="503"/>
    </row>
    <row r="4913" spans="5:8">
      <c r="E4913" s="501"/>
      <c r="F4913" s="503"/>
      <c r="G4913" s="503"/>
      <c r="H4913" s="503"/>
    </row>
    <row r="4914" spans="5:8">
      <c r="E4914" s="501"/>
      <c r="F4914" s="503"/>
      <c r="G4914" s="503"/>
      <c r="H4914" s="503"/>
    </row>
    <row r="4915" spans="5:8">
      <c r="E4915" s="501"/>
      <c r="F4915" s="503"/>
      <c r="G4915" s="503"/>
      <c r="H4915" s="503"/>
    </row>
    <row r="4916" spans="5:8">
      <c r="E4916" s="501"/>
      <c r="F4916" s="503"/>
      <c r="G4916" s="503"/>
      <c r="H4916" s="503"/>
    </row>
    <row r="4917" spans="5:8">
      <c r="E4917" s="501"/>
      <c r="F4917" s="503"/>
      <c r="G4917" s="503"/>
      <c r="H4917" s="503"/>
    </row>
    <row r="4918" spans="5:8">
      <c r="E4918" s="501"/>
      <c r="F4918" s="503"/>
      <c r="G4918" s="503"/>
      <c r="H4918" s="503"/>
    </row>
    <row r="4919" spans="5:8">
      <c r="E4919" s="501"/>
      <c r="F4919" s="503"/>
      <c r="G4919" s="503"/>
      <c r="H4919" s="503"/>
    </row>
    <row r="4920" spans="5:8">
      <c r="E4920" s="501"/>
      <c r="F4920" s="503"/>
      <c r="G4920" s="503"/>
      <c r="H4920" s="503"/>
    </row>
    <row r="4921" spans="5:8">
      <c r="E4921" s="501"/>
      <c r="F4921" s="503"/>
      <c r="G4921" s="503"/>
      <c r="H4921" s="503"/>
    </row>
    <row r="4922" spans="5:8">
      <c r="E4922" s="501"/>
      <c r="F4922" s="503"/>
      <c r="G4922" s="503"/>
      <c r="H4922" s="503"/>
    </row>
    <row r="4923" spans="5:8">
      <c r="E4923" s="501"/>
      <c r="F4923" s="503"/>
      <c r="G4923" s="503"/>
      <c r="H4923" s="503"/>
    </row>
    <row r="4924" spans="5:8">
      <c r="E4924" s="501"/>
      <c r="F4924" s="503"/>
      <c r="G4924" s="503"/>
      <c r="H4924" s="503"/>
    </row>
    <row r="4925" spans="5:8">
      <c r="E4925" s="501"/>
      <c r="F4925" s="503"/>
      <c r="G4925" s="503"/>
      <c r="H4925" s="503"/>
    </row>
    <row r="4926" spans="5:8">
      <c r="E4926" s="501"/>
      <c r="F4926" s="503"/>
      <c r="G4926" s="503"/>
      <c r="H4926" s="503"/>
    </row>
    <row r="4927" spans="5:8">
      <c r="E4927" s="501"/>
      <c r="F4927" s="503"/>
      <c r="G4927" s="503"/>
      <c r="H4927" s="503"/>
    </row>
    <row r="4928" spans="5:8">
      <c r="E4928" s="501"/>
      <c r="F4928" s="503"/>
      <c r="G4928" s="503"/>
      <c r="H4928" s="503"/>
    </row>
    <row r="4929" spans="5:8">
      <c r="E4929" s="501"/>
      <c r="F4929" s="503"/>
      <c r="G4929" s="503"/>
      <c r="H4929" s="503"/>
    </row>
    <row r="4930" spans="5:8">
      <c r="E4930" s="501"/>
      <c r="F4930" s="503"/>
      <c r="G4930" s="503"/>
      <c r="H4930" s="503"/>
    </row>
    <row r="4931" spans="5:8">
      <c r="E4931" s="501"/>
      <c r="F4931" s="503"/>
      <c r="G4931" s="503"/>
      <c r="H4931" s="503"/>
    </row>
    <row r="4932" spans="5:8">
      <c r="E4932" s="501"/>
      <c r="F4932" s="503"/>
      <c r="G4932" s="503"/>
      <c r="H4932" s="503"/>
    </row>
    <row r="4933" spans="5:8">
      <c r="E4933" s="501"/>
      <c r="F4933" s="503"/>
      <c r="G4933" s="503"/>
      <c r="H4933" s="503"/>
    </row>
    <row r="4934" spans="5:8">
      <c r="E4934" s="501"/>
      <c r="F4934" s="503"/>
      <c r="G4934" s="503"/>
      <c r="H4934" s="503"/>
    </row>
    <row r="4935" spans="5:8">
      <c r="E4935" s="501"/>
      <c r="F4935" s="503"/>
      <c r="G4935" s="503"/>
      <c r="H4935" s="503"/>
    </row>
    <row r="4936" spans="5:8">
      <c r="E4936" s="501"/>
      <c r="F4936" s="503"/>
      <c r="G4936" s="503"/>
      <c r="H4936" s="503"/>
    </row>
    <row r="4937" spans="5:8">
      <c r="E4937" s="501"/>
      <c r="F4937" s="503"/>
      <c r="G4937" s="503"/>
      <c r="H4937" s="503"/>
    </row>
    <row r="4938" spans="5:8">
      <c r="E4938" s="501"/>
      <c r="F4938" s="503"/>
      <c r="G4938" s="503"/>
      <c r="H4938" s="503"/>
    </row>
    <row r="4939" spans="5:8">
      <c r="E4939" s="501"/>
      <c r="F4939" s="503"/>
      <c r="G4939" s="503"/>
      <c r="H4939" s="503"/>
    </row>
    <row r="4940" spans="5:8">
      <c r="E4940" s="501"/>
      <c r="F4940" s="503"/>
      <c r="G4940" s="503"/>
      <c r="H4940" s="503"/>
    </row>
    <row r="4941" spans="5:8">
      <c r="E4941" s="501"/>
      <c r="F4941" s="503"/>
      <c r="G4941" s="503"/>
      <c r="H4941" s="503"/>
    </row>
    <row r="4942" spans="5:8">
      <c r="E4942" s="501"/>
      <c r="F4942" s="503"/>
      <c r="G4942" s="503"/>
      <c r="H4942" s="503"/>
    </row>
    <row r="4943" spans="5:8">
      <c r="E4943" s="501"/>
      <c r="F4943" s="503"/>
      <c r="G4943" s="503"/>
      <c r="H4943" s="503"/>
    </row>
    <row r="4944" spans="5:8">
      <c r="E4944" s="501"/>
      <c r="F4944" s="503"/>
      <c r="G4944" s="503"/>
      <c r="H4944" s="503"/>
    </row>
    <row r="4945" spans="5:8">
      <c r="E4945" s="501"/>
      <c r="F4945" s="503"/>
      <c r="G4945" s="503"/>
      <c r="H4945" s="503"/>
    </row>
    <row r="4946" spans="5:8">
      <c r="E4946" s="501"/>
      <c r="F4946" s="503"/>
      <c r="G4946" s="503"/>
      <c r="H4946" s="503"/>
    </row>
    <row r="4947" spans="5:8">
      <c r="E4947" s="501"/>
      <c r="F4947" s="503"/>
      <c r="G4947" s="503"/>
      <c r="H4947" s="503"/>
    </row>
    <row r="4948" spans="5:8">
      <c r="E4948" s="501"/>
      <c r="F4948" s="503"/>
      <c r="G4948" s="503"/>
      <c r="H4948" s="503"/>
    </row>
    <row r="4949" spans="5:8">
      <c r="E4949" s="501"/>
      <c r="F4949" s="503"/>
      <c r="G4949" s="503"/>
      <c r="H4949" s="503"/>
    </row>
    <row r="4950" spans="5:8">
      <c r="E4950" s="501"/>
      <c r="F4950" s="503"/>
      <c r="G4950" s="503"/>
      <c r="H4950" s="503"/>
    </row>
    <row r="4951" spans="5:8">
      <c r="E4951" s="501"/>
      <c r="F4951" s="503"/>
      <c r="G4951" s="503"/>
      <c r="H4951" s="503"/>
    </row>
    <row r="4952" spans="5:8">
      <c r="E4952" s="501"/>
      <c r="F4952" s="503"/>
      <c r="G4952" s="503"/>
      <c r="H4952" s="503"/>
    </row>
    <row r="4953" spans="5:8">
      <c r="E4953" s="501"/>
      <c r="F4953" s="503"/>
      <c r="G4953" s="503"/>
      <c r="H4953" s="503"/>
    </row>
    <row r="4954" spans="5:8">
      <c r="E4954" s="501"/>
      <c r="F4954" s="503"/>
      <c r="G4954" s="503"/>
      <c r="H4954" s="503"/>
    </row>
    <row r="4955" spans="5:8">
      <c r="E4955" s="501"/>
      <c r="F4955" s="503"/>
      <c r="G4955" s="503"/>
      <c r="H4955" s="503"/>
    </row>
    <row r="4956" spans="5:8">
      <c r="E4956" s="501"/>
      <c r="F4956" s="503"/>
      <c r="G4956" s="503"/>
      <c r="H4956" s="503"/>
    </row>
    <row r="4957" spans="5:8">
      <c r="E4957" s="501"/>
      <c r="F4957" s="503"/>
      <c r="G4957" s="503"/>
      <c r="H4957" s="503"/>
    </row>
    <row r="4958" spans="5:8">
      <c r="E4958" s="501"/>
      <c r="F4958" s="503"/>
      <c r="G4958" s="503"/>
      <c r="H4958" s="503"/>
    </row>
    <row r="4959" spans="5:8">
      <c r="E4959" s="501"/>
      <c r="F4959" s="503"/>
      <c r="G4959" s="503"/>
      <c r="H4959" s="503"/>
    </row>
    <row r="4960" spans="5:8">
      <c r="E4960" s="501"/>
      <c r="F4960" s="503"/>
      <c r="G4960" s="503"/>
      <c r="H4960" s="503"/>
    </row>
    <row r="4961" spans="5:8">
      <c r="E4961" s="501"/>
      <c r="F4961" s="503"/>
      <c r="G4961" s="503"/>
      <c r="H4961" s="503"/>
    </row>
    <row r="4962" spans="5:8">
      <c r="E4962" s="501"/>
      <c r="F4962" s="503"/>
      <c r="G4962" s="503"/>
      <c r="H4962" s="503"/>
    </row>
    <row r="4963" spans="5:8">
      <c r="E4963" s="501"/>
      <c r="F4963" s="503"/>
      <c r="G4963" s="503"/>
      <c r="H4963" s="503"/>
    </row>
    <row r="4964" spans="5:8">
      <c r="E4964" s="501"/>
      <c r="F4964" s="503"/>
      <c r="G4964" s="503"/>
      <c r="H4964" s="503"/>
    </row>
    <row r="4965" spans="5:8">
      <c r="E4965" s="501"/>
      <c r="F4965" s="503"/>
      <c r="G4965" s="503"/>
      <c r="H4965" s="503"/>
    </row>
    <row r="4966" spans="5:8">
      <c r="E4966" s="501"/>
      <c r="F4966" s="503"/>
      <c r="G4966" s="503"/>
      <c r="H4966" s="503"/>
    </row>
    <row r="4967" spans="5:8">
      <c r="E4967" s="501"/>
      <c r="F4967" s="503"/>
      <c r="G4967" s="503"/>
      <c r="H4967" s="503"/>
    </row>
    <row r="4968" spans="5:8">
      <c r="E4968" s="501"/>
      <c r="F4968" s="503"/>
      <c r="G4968" s="503"/>
      <c r="H4968" s="503"/>
    </row>
    <row r="4969" spans="5:8">
      <c r="E4969" s="501"/>
      <c r="F4969" s="503"/>
      <c r="G4969" s="503"/>
      <c r="H4969" s="503"/>
    </row>
    <row r="4970" spans="5:8">
      <c r="E4970" s="501"/>
      <c r="F4970" s="503"/>
      <c r="G4970" s="503"/>
      <c r="H4970" s="503"/>
    </row>
    <row r="4971" spans="5:8">
      <c r="E4971" s="501"/>
      <c r="F4971" s="503"/>
      <c r="G4971" s="503"/>
      <c r="H4971" s="503"/>
    </row>
    <row r="4972" spans="5:8">
      <c r="E4972" s="501"/>
      <c r="F4972" s="503"/>
      <c r="G4972" s="503"/>
      <c r="H4972" s="503"/>
    </row>
    <row r="4973" spans="5:8">
      <c r="E4973" s="501"/>
      <c r="F4973" s="503"/>
      <c r="G4973" s="503"/>
      <c r="H4973" s="503"/>
    </row>
    <row r="4974" spans="5:8">
      <c r="E4974" s="501"/>
      <c r="F4974" s="503"/>
      <c r="G4974" s="503"/>
      <c r="H4974" s="503"/>
    </row>
    <row r="4975" spans="5:8">
      <c r="E4975" s="501"/>
      <c r="F4975" s="503"/>
      <c r="G4975" s="503"/>
      <c r="H4975" s="503"/>
    </row>
    <row r="4976" spans="5:8">
      <c r="E4976" s="501"/>
      <c r="F4976" s="503"/>
      <c r="G4976" s="503"/>
      <c r="H4976" s="503"/>
    </row>
    <row r="4977" spans="5:8">
      <c r="E4977" s="501"/>
      <c r="F4977" s="503"/>
      <c r="G4977" s="503"/>
      <c r="H4977" s="503"/>
    </row>
    <row r="4978" spans="5:8">
      <c r="E4978" s="501"/>
      <c r="F4978" s="503"/>
      <c r="G4978" s="503"/>
      <c r="H4978" s="503"/>
    </row>
    <row r="4979" spans="5:8">
      <c r="E4979" s="501"/>
      <c r="F4979" s="503"/>
      <c r="G4979" s="503"/>
      <c r="H4979" s="503"/>
    </row>
    <row r="4980" spans="5:8">
      <c r="E4980" s="501"/>
      <c r="F4980" s="503"/>
      <c r="G4980" s="503"/>
      <c r="H4980" s="503"/>
    </row>
    <row r="4981" spans="5:8">
      <c r="E4981" s="501"/>
      <c r="F4981" s="503"/>
      <c r="G4981" s="503"/>
      <c r="H4981" s="503"/>
    </row>
    <row r="4982" spans="5:8">
      <c r="E4982" s="501"/>
      <c r="F4982" s="503"/>
      <c r="G4982" s="503"/>
      <c r="H4982" s="503"/>
    </row>
    <row r="4983" spans="5:8">
      <c r="E4983" s="501"/>
      <c r="F4983" s="503"/>
      <c r="G4983" s="503"/>
      <c r="H4983" s="503"/>
    </row>
    <row r="4984" spans="5:8">
      <c r="E4984" s="501"/>
      <c r="F4984" s="503"/>
      <c r="G4984" s="503"/>
      <c r="H4984" s="503"/>
    </row>
    <row r="4985" spans="5:8">
      <c r="E4985" s="501"/>
      <c r="F4985" s="503"/>
      <c r="G4985" s="503"/>
      <c r="H4985" s="503"/>
    </row>
    <row r="4986" spans="5:8">
      <c r="E4986" s="501"/>
      <c r="F4986" s="503"/>
      <c r="G4986" s="503"/>
      <c r="H4986" s="503"/>
    </row>
    <row r="4987" spans="5:8">
      <c r="E4987" s="501"/>
      <c r="F4987" s="503"/>
      <c r="G4987" s="503"/>
      <c r="H4987" s="503"/>
    </row>
    <row r="4988" spans="5:8">
      <c r="E4988" s="501"/>
      <c r="F4988" s="503"/>
      <c r="G4988" s="503"/>
      <c r="H4988" s="503"/>
    </row>
    <row r="4989" spans="5:8">
      <c r="E4989" s="501"/>
      <c r="F4989" s="503"/>
      <c r="G4989" s="503"/>
      <c r="H4989" s="503"/>
    </row>
    <row r="4990" spans="5:8">
      <c r="E4990" s="501"/>
      <c r="F4990" s="503"/>
      <c r="G4990" s="503"/>
      <c r="H4990" s="503"/>
    </row>
    <row r="4991" spans="5:8">
      <c r="E4991" s="501"/>
      <c r="F4991" s="503"/>
      <c r="G4991" s="503"/>
      <c r="H4991" s="503"/>
    </row>
    <row r="4992" spans="5:8">
      <c r="E4992" s="501"/>
      <c r="F4992" s="503"/>
      <c r="G4992" s="503"/>
      <c r="H4992" s="503"/>
    </row>
    <row r="4993" spans="5:8">
      <c r="E4993" s="501"/>
      <c r="F4993" s="503"/>
      <c r="G4993" s="503"/>
      <c r="H4993" s="503"/>
    </row>
    <row r="4994" spans="5:8">
      <c r="E4994" s="501"/>
      <c r="F4994" s="503"/>
      <c r="G4994" s="503"/>
      <c r="H4994" s="503"/>
    </row>
    <row r="4995" spans="5:8">
      <c r="E4995" s="501"/>
      <c r="F4995" s="503"/>
      <c r="G4995" s="503"/>
      <c r="H4995" s="503"/>
    </row>
    <row r="4996" spans="5:8">
      <c r="E4996" s="501"/>
      <c r="F4996" s="503"/>
      <c r="G4996" s="503"/>
      <c r="H4996" s="503"/>
    </row>
    <row r="4997" spans="5:8">
      <c r="E4997" s="501"/>
      <c r="F4997" s="503"/>
      <c r="G4997" s="503"/>
      <c r="H4997" s="503"/>
    </row>
    <row r="4998" spans="5:8">
      <c r="E4998" s="501"/>
      <c r="F4998" s="503"/>
      <c r="G4998" s="503"/>
      <c r="H4998" s="503"/>
    </row>
    <row r="4999" spans="5:8">
      <c r="E4999" s="501"/>
      <c r="F4999" s="503"/>
      <c r="G4999" s="503"/>
      <c r="H4999" s="503"/>
    </row>
    <row r="5000" spans="5:8">
      <c r="E5000" s="501"/>
      <c r="F5000" s="503"/>
      <c r="G5000" s="503"/>
      <c r="H5000" s="503"/>
    </row>
  </sheetData>
  <sheetProtection password="CD7E" sheet="1" objects="1" scenarios="1"/>
  <phoneticPr fontId="5" type="noConversion"/>
  <printOptions gridLinesSet="0"/>
  <pageMargins left="0.75" right="0.75" top="1" bottom="1" header="0.5" footer="0.5"/>
  <pageSetup orientation="portrait" horizontalDpi="300" verticalDpi="300" r:id="rId1"/>
  <headerFooter alignWithMargins="0">
    <oddHeader>&amp;C&amp;"Britannic Bold,Bold"&amp;11&amp;A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2.75"/>
  <sheetData/>
  <phoneticPr fontId="5"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2.75"/>
  <sheetData>
    <row r="1" spans="1:5">
      <c r="A1" s="66"/>
    </row>
    <row r="3" spans="1:5">
      <c r="E3" s="66"/>
    </row>
  </sheetData>
  <phoneticPr fontId="5" type="noConversion"/>
  <printOptions gridLinesSet="0"/>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2.75"/>
  <sheetData/>
  <phoneticPr fontId="5" type="noConversion"/>
  <printOptions gridLinesSet="0"/>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2.75"/>
  <sheetData/>
  <phoneticPr fontId="5" type="noConversion"/>
  <printOptions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showRowColHeaders="0" workbookViewId="0">
      <pane xSplit="3" ySplit="1" topLeftCell="D20" activePane="bottomRight" state="frozen"/>
      <selection pane="topRight" activeCell="D1" sqref="D1"/>
      <selection pane="bottomLeft" activeCell="A2" sqref="A2"/>
      <selection pane="bottomRight" activeCell="D53" sqref="D53"/>
    </sheetView>
  </sheetViews>
  <sheetFormatPr defaultRowHeight="11.25"/>
  <cols>
    <col min="1" max="1" width="3.85546875" style="131" customWidth="1"/>
    <col min="2" max="2" width="4" style="131" customWidth="1"/>
    <col min="3" max="3" width="14.7109375" style="131" customWidth="1"/>
    <col min="4" max="15" width="9.28515625" style="131" customWidth="1"/>
    <col min="16" max="16" width="9.7109375" style="131" customWidth="1"/>
    <col min="17" max="16384" width="9.140625" style="131"/>
  </cols>
  <sheetData>
    <row r="1" spans="1:16">
      <c r="A1" s="249" t="s">
        <v>319</v>
      </c>
      <c r="D1" s="247" t="s">
        <v>28</v>
      </c>
      <c r="E1" s="248" t="s">
        <v>29</v>
      </c>
      <c r="F1" s="247" t="s">
        <v>30</v>
      </c>
      <c r="G1" s="248" t="s">
        <v>31</v>
      </c>
      <c r="H1" s="247" t="s">
        <v>32</v>
      </c>
      <c r="I1" s="248" t="s">
        <v>33</v>
      </c>
      <c r="J1" s="247" t="s">
        <v>34</v>
      </c>
      <c r="K1" s="248" t="s">
        <v>35</v>
      </c>
      <c r="L1" s="247" t="s">
        <v>36</v>
      </c>
      <c r="M1" s="248" t="s">
        <v>37</v>
      </c>
      <c r="N1" s="247" t="s">
        <v>38</v>
      </c>
      <c r="O1" s="248" t="s">
        <v>39</v>
      </c>
      <c r="P1" s="149" t="s">
        <v>40</v>
      </c>
    </row>
    <row r="2" spans="1:16">
      <c r="A2" s="250" t="s">
        <v>41</v>
      </c>
      <c r="C2" s="151"/>
      <c r="D2" s="132"/>
      <c r="E2" s="42"/>
      <c r="F2" s="132"/>
      <c r="G2" s="42"/>
      <c r="H2" s="132"/>
      <c r="I2" s="42"/>
      <c r="J2" s="132"/>
      <c r="K2" s="42"/>
      <c r="L2" s="132"/>
      <c r="M2" s="42"/>
      <c r="N2" s="132"/>
      <c r="O2" s="42"/>
      <c r="P2" s="188"/>
    </row>
    <row r="3" spans="1:16">
      <c r="A3" s="173" t="s">
        <v>42</v>
      </c>
      <c r="B3" s="174"/>
      <c r="C3" s="174"/>
      <c r="D3" s="489">
        <v>0</v>
      </c>
      <c r="E3" s="456">
        <f t="shared" ref="E3:O3" si="0">D52</f>
        <v>0</v>
      </c>
      <c r="F3" s="457">
        <f t="shared" si="0"/>
        <v>0</v>
      </c>
      <c r="G3" s="456">
        <f t="shared" si="0"/>
        <v>0</v>
      </c>
      <c r="H3" s="457">
        <f t="shared" si="0"/>
        <v>0</v>
      </c>
      <c r="I3" s="456">
        <f t="shared" si="0"/>
        <v>0</v>
      </c>
      <c r="J3" s="457">
        <f t="shared" si="0"/>
        <v>0</v>
      </c>
      <c r="K3" s="456">
        <f t="shared" si="0"/>
        <v>0</v>
      </c>
      <c r="L3" s="457">
        <f t="shared" si="0"/>
        <v>0</v>
      </c>
      <c r="M3" s="456">
        <f t="shared" si="0"/>
        <v>0</v>
      </c>
      <c r="N3" s="457">
        <f t="shared" si="0"/>
        <v>0</v>
      </c>
      <c r="O3" s="456">
        <f t="shared" si="0"/>
        <v>80</v>
      </c>
      <c r="P3" s="458"/>
    </row>
    <row r="4" spans="1:16">
      <c r="A4" s="174"/>
      <c r="B4" s="174"/>
      <c r="C4" s="174"/>
      <c r="D4" s="143"/>
      <c r="E4" s="144"/>
      <c r="F4" s="143"/>
      <c r="G4" s="144"/>
      <c r="H4" s="143"/>
      <c r="I4" s="144"/>
      <c r="J4" s="143"/>
      <c r="K4" s="144"/>
      <c r="L4" s="143"/>
      <c r="M4" s="144"/>
      <c r="N4" s="143"/>
      <c r="O4" s="144"/>
      <c r="P4" s="459"/>
    </row>
    <row r="5" spans="1:16">
      <c r="A5" s="173" t="s">
        <v>43</v>
      </c>
      <c r="B5" s="174"/>
      <c r="C5" s="174"/>
      <c r="D5" s="143"/>
      <c r="E5" s="144"/>
      <c r="F5" s="143"/>
      <c r="G5" s="144"/>
      <c r="H5" s="143"/>
      <c r="I5" s="144"/>
      <c r="J5" s="143"/>
      <c r="K5" s="144"/>
      <c r="L5" s="143"/>
      <c r="M5" s="144"/>
      <c r="N5" s="143"/>
      <c r="O5" s="144"/>
      <c r="P5" s="459"/>
    </row>
    <row r="6" spans="1:16">
      <c r="A6" s="133"/>
      <c r="B6" s="251" t="s">
        <v>320</v>
      </c>
      <c r="C6" s="181"/>
      <c r="D6" s="176">
        <v>0</v>
      </c>
      <c r="E6" s="175">
        <v>0</v>
      </c>
      <c r="F6" s="176">
        <v>0</v>
      </c>
      <c r="G6" s="175">
        <v>0</v>
      </c>
      <c r="H6" s="176">
        <v>0</v>
      </c>
      <c r="I6" s="175">
        <v>0</v>
      </c>
      <c r="J6" s="176">
        <v>0</v>
      </c>
      <c r="K6" s="175">
        <v>0</v>
      </c>
      <c r="L6" s="176">
        <v>0</v>
      </c>
      <c r="M6" s="175">
        <v>0</v>
      </c>
      <c r="N6" s="176">
        <v>80</v>
      </c>
      <c r="O6" s="175">
        <v>0</v>
      </c>
      <c r="P6" s="460">
        <f>SUM(D6:O6)</f>
        <v>80</v>
      </c>
    </row>
    <row r="7" spans="1:16" ht="12" thickBot="1">
      <c r="B7" s="253" t="s">
        <v>291</v>
      </c>
      <c r="C7" s="182"/>
      <c r="D7" s="180">
        <v>0</v>
      </c>
      <c r="E7" s="179">
        <v>0</v>
      </c>
      <c r="F7" s="180">
        <v>0</v>
      </c>
      <c r="G7" s="179">
        <v>0</v>
      </c>
      <c r="H7" s="180">
        <v>0</v>
      </c>
      <c r="I7" s="179">
        <v>0</v>
      </c>
      <c r="J7" s="180">
        <v>0</v>
      </c>
      <c r="K7" s="179">
        <v>0</v>
      </c>
      <c r="L7" s="180">
        <v>0</v>
      </c>
      <c r="M7" s="179">
        <v>0</v>
      </c>
      <c r="N7" s="180">
        <v>80</v>
      </c>
      <c r="O7" s="179">
        <v>0</v>
      </c>
      <c r="P7" s="461">
        <f>SUM(D7:O7)</f>
        <v>80</v>
      </c>
    </row>
    <row r="8" spans="1:16" ht="12" thickTop="1">
      <c r="B8" s="136" t="s">
        <v>282</v>
      </c>
      <c r="C8" s="136"/>
      <c r="D8" s="474">
        <f t="shared" ref="D8:O8" si="1">SUM(D7:D7)</f>
        <v>0</v>
      </c>
      <c r="E8" s="474">
        <f t="shared" si="1"/>
        <v>0</v>
      </c>
      <c r="F8" s="474">
        <f t="shared" si="1"/>
        <v>0</v>
      </c>
      <c r="G8" s="474">
        <f t="shared" si="1"/>
        <v>0</v>
      </c>
      <c r="H8" s="474">
        <f t="shared" si="1"/>
        <v>0</v>
      </c>
      <c r="I8" s="474">
        <f t="shared" si="1"/>
        <v>0</v>
      </c>
      <c r="J8" s="474">
        <f t="shared" si="1"/>
        <v>0</v>
      </c>
      <c r="K8" s="474">
        <f t="shared" si="1"/>
        <v>0</v>
      </c>
      <c r="L8" s="474">
        <f t="shared" si="1"/>
        <v>0</v>
      </c>
      <c r="M8" s="474">
        <f t="shared" si="1"/>
        <v>0</v>
      </c>
      <c r="N8" s="474">
        <f t="shared" si="1"/>
        <v>80</v>
      </c>
      <c r="O8" s="474">
        <f t="shared" si="1"/>
        <v>0</v>
      </c>
      <c r="P8" s="462">
        <f>SUM(D8:O8)</f>
        <v>80</v>
      </c>
    </row>
    <row r="9" spans="1:16">
      <c r="A9" s="154" t="s">
        <v>44</v>
      </c>
      <c r="D9" s="135"/>
      <c r="F9" s="135"/>
      <c r="H9" s="135"/>
      <c r="J9" s="135"/>
      <c r="L9" s="135"/>
      <c r="N9" s="135"/>
      <c r="P9" s="463"/>
    </row>
    <row r="10" spans="1:16">
      <c r="A10" s="133"/>
      <c r="B10" s="251" t="s">
        <v>329</v>
      </c>
      <c r="C10" s="181"/>
      <c r="D10" s="176">
        <v>0</v>
      </c>
      <c r="E10" s="175">
        <v>0</v>
      </c>
      <c r="F10" s="176">
        <v>0</v>
      </c>
      <c r="G10" s="175">
        <v>0</v>
      </c>
      <c r="H10" s="176">
        <v>0</v>
      </c>
      <c r="I10" s="175">
        <v>0</v>
      </c>
      <c r="J10" s="176">
        <v>0</v>
      </c>
      <c r="K10" s="175">
        <v>0</v>
      </c>
      <c r="L10" s="176">
        <v>0</v>
      </c>
      <c r="M10" s="175">
        <v>0</v>
      </c>
      <c r="N10" s="176">
        <v>0</v>
      </c>
      <c r="O10" s="175">
        <v>0</v>
      </c>
      <c r="P10" s="460">
        <f>SUM(D10:O10)</f>
        <v>0</v>
      </c>
    </row>
    <row r="11" spans="1:16">
      <c r="A11" s="133"/>
      <c r="B11" s="444" t="s">
        <v>281</v>
      </c>
      <c r="C11" s="443"/>
      <c r="D11" s="446"/>
      <c r="E11" s="447">
        <f>$D11</f>
        <v>0</v>
      </c>
      <c r="F11" s="448">
        <f t="shared" ref="F11:O11" si="2">$D11</f>
        <v>0</v>
      </c>
      <c r="G11" s="447">
        <f t="shared" si="2"/>
        <v>0</v>
      </c>
      <c r="H11" s="448">
        <f t="shared" si="2"/>
        <v>0</v>
      </c>
      <c r="I11" s="447">
        <f t="shared" si="2"/>
        <v>0</v>
      </c>
      <c r="J11" s="448">
        <f t="shared" si="2"/>
        <v>0</v>
      </c>
      <c r="K11" s="447">
        <f t="shared" si="2"/>
        <v>0</v>
      </c>
      <c r="L11" s="448">
        <f t="shared" si="2"/>
        <v>0</v>
      </c>
      <c r="M11" s="447">
        <f t="shared" si="2"/>
        <v>0</v>
      </c>
      <c r="N11" s="448">
        <f t="shared" si="2"/>
        <v>0</v>
      </c>
      <c r="O11" s="447">
        <f t="shared" si="2"/>
        <v>0</v>
      </c>
      <c r="P11" s="464"/>
    </row>
    <row r="12" spans="1:16">
      <c r="A12" s="133"/>
      <c r="B12" s="445" t="s">
        <v>280</v>
      </c>
      <c r="C12" s="181"/>
      <c r="D12" s="484">
        <f>(D10-(D11*D6))</f>
        <v>0</v>
      </c>
      <c r="E12" s="485">
        <f>D12+((E10-(E11*E6)))</f>
        <v>0</v>
      </c>
      <c r="F12" s="486">
        <f t="shared" ref="F12:O12" si="3">E12+((F10-(F11*F6)))</f>
        <v>0</v>
      </c>
      <c r="G12" s="485">
        <f t="shared" si="3"/>
        <v>0</v>
      </c>
      <c r="H12" s="486">
        <f t="shared" si="3"/>
        <v>0</v>
      </c>
      <c r="I12" s="485">
        <f t="shared" si="3"/>
        <v>0</v>
      </c>
      <c r="J12" s="486">
        <f t="shared" si="3"/>
        <v>0</v>
      </c>
      <c r="K12" s="485">
        <f t="shared" si="3"/>
        <v>0</v>
      </c>
      <c r="L12" s="486">
        <f t="shared" si="3"/>
        <v>0</v>
      </c>
      <c r="M12" s="485">
        <f t="shared" si="3"/>
        <v>0</v>
      </c>
      <c r="N12" s="486">
        <f t="shared" si="3"/>
        <v>0</v>
      </c>
      <c r="O12" s="485">
        <f t="shared" si="3"/>
        <v>0</v>
      </c>
      <c r="P12" s="487">
        <f>O12</f>
        <v>0</v>
      </c>
    </row>
    <row r="13" spans="1:16">
      <c r="B13" s="252"/>
      <c r="C13" s="152"/>
      <c r="D13" s="178"/>
      <c r="E13" s="177"/>
      <c r="F13" s="178"/>
      <c r="G13" s="177"/>
      <c r="H13" s="178"/>
      <c r="I13" s="177"/>
      <c r="J13" s="178"/>
      <c r="K13" s="177"/>
      <c r="L13" s="178"/>
      <c r="M13" s="177"/>
      <c r="N13" s="178"/>
      <c r="O13" s="177"/>
      <c r="P13" s="460">
        <f>SUM(D13:O13)</f>
        <v>0</v>
      </c>
    </row>
    <row r="14" spans="1:16">
      <c r="B14" s="252"/>
      <c r="C14" s="152"/>
      <c r="D14" s="178"/>
      <c r="E14" s="177"/>
      <c r="F14" s="178"/>
      <c r="G14" s="177"/>
      <c r="H14" s="178"/>
      <c r="I14" s="177"/>
      <c r="J14" s="178"/>
      <c r="K14" s="177"/>
      <c r="L14" s="178"/>
      <c r="M14" s="177"/>
      <c r="N14" s="178"/>
      <c r="O14" s="177"/>
      <c r="P14" s="460">
        <f>SUM(D14:O14)</f>
        <v>0</v>
      </c>
    </row>
    <row r="15" spans="1:16" ht="12" thickBot="1">
      <c r="B15" s="253"/>
      <c r="C15" s="182"/>
      <c r="D15" s="180"/>
      <c r="E15" s="179"/>
      <c r="F15" s="180"/>
      <c r="G15" s="179"/>
      <c r="H15" s="180"/>
      <c r="I15" s="179"/>
      <c r="J15" s="180"/>
      <c r="K15" s="179"/>
      <c r="L15" s="180"/>
      <c r="M15" s="179"/>
      <c r="N15" s="180"/>
      <c r="O15" s="179"/>
      <c r="P15" s="461">
        <f>SUM(D15:O15)</f>
        <v>0</v>
      </c>
    </row>
    <row r="16" spans="1:16" ht="12" thickTop="1">
      <c r="B16" s="136" t="s">
        <v>283</v>
      </c>
      <c r="C16" s="136"/>
      <c r="D16" s="474">
        <f>SUM(D13:D15)</f>
        <v>0</v>
      </c>
      <c r="E16" s="474">
        <f t="shared" ref="E16:O16" si="4">SUM(E13:E15)</f>
        <v>0</v>
      </c>
      <c r="F16" s="474">
        <f t="shared" si="4"/>
        <v>0</v>
      </c>
      <c r="G16" s="474">
        <f t="shared" si="4"/>
        <v>0</v>
      </c>
      <c r="H16" s="474">
        <f t="shared" si="4"/>
        <v>0</v>
      </c>
      <c r="I16" s="474">
        <f t="shared" si="4"/>
        <v>0</v>
      </c>
      <c r="J16" s="474">
        <f t="shared" si="4"/>
        <v>0</v>
      </c>
      <c r="K16" s="474">
        <f t="shared" si="4"/>
        <v>0</v>
      </c>
      <c r="L16" s="474">
        <f t="shared" si="4"/>
        <v>0</v>
      </c>
      <c r="M16" s="474">
        <f t="shared" si="4"/>
        <v>0</v>
      </c>
      <c r="N16" s="474">
        <f t="shared" si="4"/>
        <v>0</v>
      </c>
      <c r="O16" s="474">
        <f t="shared" si="4"/>
        <v>0</v>
      </c>
      <c r="P16" s="462">
        <f>SUM(D16:O16)</f>
        <v>0</v>
      </c>
    </row>
    <row r="17" spans="1:16">
      <c r="A17" s="154" t="s">
        <v>46</v>
      </c>
      <c r="D17" s="135"/>
      <c r="F17" s="135"/>
      <c r="H17" s="135"/>
      <c r="J17" s="135"/>
      <c r="L17" s="135"/>
      <c r="N17" s="135"/>
      <c r="P17" s="463"/>
    </row>
    <row r="18" spans="1:16">
      <c r="B18" s="289" t="s">
        <v>47</v>
      </c>
      <c r="C18" s="142"/>
      <c r="D18" s="141"/>
      <c r="E18" s="140"/>
      <c r="F18" s="141"/>
      <c r="G18" s="140"/>
      <c r="H18" s="141"/>
      <c r="I18" s="140"/>
      <c r="J18" s="141"/>
      <c r="K18" s="140"/>
      <c r="L18" s="141"/>
      <c r="M18" s="140"/>
      <c r="N18" s="141"/>
      <c r="O18" s="140"/>
      <c r="P18" s="465"/>
    </row>
    <row r="19" spans="1:16">
      <c r="B19" s="254"/>
      <c r="C19" s="254"/>
      <c r="D19" s="178"/>
      <c r="E19" s="177"/>
      <c r="F19" s="178"/>
      <c r="G19" s="177"/>
      <c r="H19" s="178"/>
      <c r="I19" s="177"/>
      <c r="J19" s="178"/>
      <c r="K19" s="177"/>
      <c r="L19" s="178"/>
      <c r="M19" s="177"/>
      <c r="N19" s="178"/>
      <c r="O19" s="177"/>
      <c r="P19" s="460">
        <f t="shared" ref="P19:P33" si="5">SUM(D19:O19)</f>
        <v>0</v>
      </c>
    </row>
    <row r="20" spans="1:16">
      <c r="B20" s="254"/>
      <c r="C20" s="252"/>
      <c r="D20" s="178"/>
      <c r="E20" s="183"/>
      <c r="F20" s="178"/>
      <c r="G20" s="183"/>
      <c r="H20" s="178"/>
      <c r="I20" s="183"/>
      <c r="J20" s="178"/>
      <c r="K20" s="183"/>
      <c r="L20" s="178"/>
      <c r="M20" s="183"/>
      <c r="N20" s="178"/>
      <c r="O20" s="183"/>
      <c r="P20" s="460">
        <f t="shared" si="5"/>
        <v>0</v>
      </c>
    </row>
    <row r="21" spans="1:16">
      <c r="B21" s="254"/>
      <c r="C21" s="252"/>
      <c r="D21" s="178"/>
      <c r="E21" s="177"/>
      <c r="F21" s="178"/>
      <c r="G21" s="177"/>
      <c r="H21" s="178"/>
      <c r="I21" s="177"/>
      <c r="J21" s="178"/>
      <c r="K21" s="177"/>
      <c r="L21" s="178"/>
      <c r="M21" s="177"/>
      <c r="N21" s="178"/>
      <c r="O21" s="177" t="s">
        <v>292</v>
      </c>
      <c r="P21" s="460">
        <f t="shared" si="5"/>
        <v>0</v>
      </c>
    </row>
    <row r="22" spans="1:16">
      <c r="B22" s="254" t="s">
        <v>321</v>
      </c>
      <c r="C22" s="252"/>
      <c r="D22" s="178">
        <v>0</v>
      </c>
      <c r="E22" s="177">
        <v>0</v>
      </c>
      <c r="F22" s="178">
        <v>0</v>
      </c>
      <c r="G22" s="177">
        <v>0</v>
      </c>
      <c r="H22" s="178">
        <v>0</v>
      </c>
      <c r="I22" s="177">
        <v>0</v>
      </c>
      <c r="J22" s="178">
        <v>0</v>
      </c>
      <c r="K22" s="177">
        <v>20</v>
      </c>
      <c r="L22" s="178">
        <v>0</v>
      </c>
      <c r="M22" s="177">
        <v>0</v>
      </c>
      <c r="N22" s="178">
        <v>0</v>
      </c>
      <c r="O22" s="177">
        <v>0</v>
      </c>
      <c r="P22" s="460">
        <f t="shared" si="5"/>
        <v>20</v>
      </c>
    </row>
    <row r="23" spans="1:16">
      <c r="B23" s="254" t="s">
        <v>322</v>
      </c>
      <c r="C23" s="252"/>
      <c r="D23" s="178">
        <v>0</v>
      </c>
      <c r="E23" s="177">
        <v>0</v>
      </c>
      <c r="F23" s="178">
        <v>0</v>
      </c>
      <c r="G23" s="177">
        <v>0</v>
      </c>
      <c r="H23" s="178">
        <v>0</v>
      </c>
      <c r="I23" s="177">
        <v>0</v>
      </c>
      <c r="J23" s="178">
        <v>0</v>
      </c>
      <c r="K23" s="177">
        <v>10</v>
      </c>
      <c r="L23" s="178">
        <v>0</v>
      </c>
      <c r="M23" s="177">
        <v>0</v>
      </c>
      <c r="N23" s="178">
        <v>0</v>
      </c>
      <c r="O23" s="177">
        <v>0</v>
      </c>
      <c r="P23" s="460">
        <f t="shared" si="5"/>
        <v>10</v>
      </c>
    </row>
    <row r="24" spans="1:16">
      <c r="B24" s="254" t="s">
        <v>323</v>
      </c>
      <c r="C24" s="252"/>
      <c r="D24" s="178">
        <v>0</v>
      </c>
      <c r="E24" s="177">
        <v>0</v>
      </c>
      <c r="F24" s="178">
        <v>0</v>
      </c>
      <c r="G24" s="177">
        <v>0</v>
      </c>
      <c r="H24" s="178">
        <v>0</v>
      </c>
      <c r="I24" s="177">
        <v>0</v>
      </c>
      <c r="J24" s="178">
        <v>0</v>
      </c>
      <c r="K24" s="177">
        <v>8.17</v>
      </c>
      <c r="L24" s="178">
        <v>0</v>
      </c>
      <c r="M24" s="177">
        <v>0</v>
      </c>
      <c r="N24" s="178">
        <v>0</v>
      </c>
      <c r="O24" s="177">
        <v>0</v>
      </c>
      <c r="P24" s="460">
        <f t="shared" si="5"/>
        <v>8.17</v>
      </c>
    </row>
    <row r="25" spans="1:16">
      <c r="B25" s="254" t="s">
        <v>324</v>
      </c>
      <c r="C25" s="252"/>
      <c r="D25" s="178">
        <v>0</v>
      </c>
      <c r="E25" s="177">
        <v>0</v>
      </c>
      <c r="F25" s="178">
        <v>0</v>
      </c>
      <c r="G25" s="177">
        <v>0</v>
      </c>
      <c r="H25" s="178">
        <v>0</v>
      </c>
      <c r="I25" s="177">
        <v>0</v>
      </c>
      <c r="J25" s="178">
        <v>0</v>
      </c>
      <c r="K25" s="177">
        <v>0</v>
      </c>
      <c r="L25" s="178">
        <v>23.39</v>
      </c>
      <c r="M25" s="177">
        <v>0</v>
      </c>
      <c r="N25" s="178">
        <v>0</v>
      </c>
      <c r="O25" s="177">
        <v>0</v>
      </c>
      <c r="P25" s="460">
        <f t="shared" si="5"/>
        <v>23.39</v>
      </c>
    </row>
    <row r="26" spans="1:16">
      <c r="B26" s="254" t="s">
        <v>325</v>
      </c>
      <c r="C26" s="252"/>
      <c r="D26" s="178">
        <v>0</v>
      </c>
      <c r="E26" s="177">
        <v>0</v>
      </c>
      <c r="F26" s="178">
        <v>0</v>
      </c>
      <c r="G26" s="177">
        <v>0</v>
      </c>
      <c r="H26" s="178">
        <v>0</v>
      </c>
      <c r="I26" s="177">
        <v>0</v>
      </c>
      <c r="J26" s="178">
        <v>0</v>
      </c>
      <c r="K26" s="177">
        <v>0</v>
      </c>
      <c r="L26" s="178">
        <v>47.4</v>
      </c>
      <c r="M26" s="177">
        <v>0</v>
      </c>
      <c r="N26" s="178">
        <v>0</v>
      </c>
      <c r="O26" s="177">
        <v>0</v>
      </c>
      <c r="P26" s="460">
        <f t="shared" si="5"/>
        <v>47.4</v>
      </c>
    </row>
    <row r="27" spans="1:16">
      <c r="B27" s="254" t="s">
        <v>326</v>
      </c>
      <c r="C27" s="252"/>
      <c r="D27" s="178">
        <v>0</v>
      </c>
      <c r="E27" s="177">
        <v>0</v>
      </c>
      <c r="F27" s="178">
        <v>0</v>
      </c>
      <c r="G27" s="177">
        <v>0</v>
      </c>
      <c r="H27" s="178">
        <v>0</v>
      </c>
      <c r="I27" s="177">
        <v>0</v>
      </c>
      <c r="J27" s="178">
        <v>0</v>
      </c>
      <c r="K27" s="177">
        <v>0</v>
      </c>
      <c r="L27" s="178">
        <v>83.25</v>
      </c>
      <c r="M27" s="177">
        <v>0</v>
      </c>
      <c r="N27" s="178">
        <v>0</v>
      </c>
      <c r="O27" s="177">
        <v>0</v>
      </c>
      <c r="P27" s="460">
        <f t="shared" si="5"/>
        <v>83.25</v>
      </c>
    </row>
    <row r="28" spans="1:16">
      <c r="B28" s="254" t="s">
        <v>327</v>
      </c>
      <c r="C28" s="252"/>
      <c r="D28" s="178">
        <v>0</v>
      </c>
      <c r="E28" s="177">
        <v>0</v>
      </c>
      <c r="F28" s="178">
        <v>0</v>
      </c>
      <c r="G28" s="177">
        <v>0</v>
      </c>
      <c r="H28" s="178">
        <v>0</v>
      </c>
      <c r="I28" s="177">
        <v>0</v>
      </c>
      <c r="J28" s="178">
        <v>0</v>
      </c>
      <c r="K28" s="177">
        <v>0</v>
      </c>
      <c r="L28" s="178">
        <v>18.989999999999998</v>
      </c>
      <c r="M28" s="177">
        <v>0</v>
      </c>
      <c r="N28" s="178">
        <v>0</v>
      </c>
      <c r="O28" s="177">
        <v>0</v>
      </c>
      <c r="P28" s="460">
        <f t="shared" si="5"/>
        <v>18.989999999999998</v>
      </c>
    </row>
    <row r="29" spans="1:16">
      <c r="B29" s="254" t="s">
        <v>328</v>
      </c>
      <c r="C29" s="252"/>
      <c r="D29" s="178">
        <v>0</v>
      </c>
      <c r="E29" s="177">
        <v>0</v>
      </c>
      <c r="F29" s="178">
        <v>0</v>
      </c>
      <c r="G29" s="177">
        <v>0</v>
      </c>
      <c r="H29" s="178">
        <v>0</v>
      </c>
      <c r="I29" s="177">
        <v>0</v>
      </c>
      <c r="J29" s="178">
        <v>0</v>
      </c>
      <c r="K29" s="177">
        <v>0</v>
      </c>
      <c r="L29" s="178">
        <v>7.51</v>
      </c>
      <c r="M29" s="177">
        <v>0</v>
      </c>
      <c r="N29" s="178">
        <v>0</v>
      </c>
      <c r="O29" s="177">
        <v>0</v>
      </c>
      <c r="P29" s="460">
        <f t="shared" si="5"/>
        <v>7.51</v>
      </c>
    </row>
    <row r="30" spans="1:16">
      <c r="B30" s="480" t="s">
        <v>48</v>
      </c>
      <c r="C30" s="137"/>
      <c r="D30" s="178"/>
      <c r="E30" s="177"/>
      <c r="F30" s="178"/>
      <c r="G30" s="177"/>
      <c r="H30" s="178"/>
      <c r="I30" s="177"/>
      <c r="J30" s="178"/>
      <c r="K30" s="177"/>
      <c r="L30" s="178"/>
      <c r="M30" s="177"/>
      <c r="N30" s="178"/>
      <c r="O30" s="177"/>
      <c r="P30" s="460">
        <f t="shared" si="5"/>
        <v>0</v>
      </c>
    </row>
    <row r="31" spans="1:16" ht="12" thickBot="1">
      <c r="B31" s="481" t="s">
        <v>49</v>
      </c>
      <c r="C31" s="138"/>
      <c r="D31" s="180"/>
      <c r="E31" s="179"/>
      <c r="F31" s="180"/>
      <c r="G31" s="179"/>
      <c r="H31" s="180"/>
      <c r="I31" s="179"/>
      <c r="J31" s="180"/>
      <c r="K31" s="179"/>
      <c r="L31" s="180"/>
      <c r="M31" s="179"/>
      <c r="N31" s="180"/>
      <c r="O31" s="179"/>
      <c r="P31" s="461">
        <f t="shared" si="5"/>
        <v>0</v>
      </c>
    </row>
    <row r="32" spans="1:16" ht="12" thickTop="1">
      <c r="B32" s="482" t="s">
        <v>286</v>
      </c>
      <c r="C32" s="153"/>
      <c r="D32" s="477">
        <f>SUM(D18:D31)</f>
        <v>0</v>
      </c>
      <c r="E32" s="477">
        <f t="shared" ref="E32:O32" si="6">SUM(E18:E31)</f>
        <v>0</v>
      </c>
      <c r="F32" s="477">
        <f t="shared" si="6"/>
        <v>0</v>
      </c>
      <c r="G32" s="477">
        <f t="shared" si="6"/>
        <v>0</v>
      </c>
      <c r="H32" s="477">
        <f t="shared" si="6"/>
        <v>0</v>
      </c>
      <c r="I32" s="477">
        <f t="shared" si="6"/>
        <v>0</v>
      </c>
      <c r="J32" s="477">
        <f t="shared" si="6"/>
        <v>0</v>
      </c>
      <c r="K32" s="477">
        <f t="shared" si="6"/>
        <v>38.17</v>
      </c>
      <c r="L32" s="477">
        <f t="shared" si="6"/>
        <v>180.54</v>
      </c>
      <c r="M32" s="477">
        <f t="shared" si="6"/>
        <v>0</v>
      </c>
      <c r="N32" s="477">
        <f t="shared" si="6"/>
        <v>0</v>
      </c>
      <c r="O32" s="477">
        <f t="shared" si="6"/>
        <v>0</v>
      </c>
      <c r="P32" s="466">
        <f t="shared" si="5"/>
        <v>218.70999999999998</v>
      </c>
    </row>
    <row r="33" spans="1:16">
      <c r="B33" s="282" t="s">
        <v>50</v>
      </c>
      <c r="C33" s="134"/>
      <c r="D33" s="178"/>
      <c r="E33" s="177"/>
      <c r="F33" s="178"/>
      <c r="G33" s="177"/>
      <c r="H33" s="178"/>
      <c r="I33" s="177"/>
      <c r="J33" s="178"/>
      <c r="K33" s="177"/>
      <c r="L33" s="178"/>
      <c r="M33" s="177"/>
      <c r="N33" s="178"/>
      <c r="O33" s="177"/>
      <c r="P33" s="460">
        <f t="shared" si="5"/>
        <v>0</v>
      </c>
    </row>
    <row r="34" spans="1:16">
      <c r="A34" s="154" t="s">
        <v>51</v>
      </c>
      <c r="D34" s="135"/>
      <c r="F34" s="135"/>
      <c r="H34" s="135"/>
      <c r="J34" s="135"/>
      <c r="L34" s="135"/>
      <c r="N34" s="135"/>
      <c r="P34" s="463"/>
    </row>
    <row r="35" spans="1:16">
      <c r="B35" s="145" t="s">
        <v>52</v>
      </c>
      <c r="C35" s="137"/>
      <c r="D35" s="178"/>
      <c r="E35" s="177"/>
      <c r="F35" s="178"/>
      <c r="G35" s="177"/>
      <c r="H35" s="178"/>
      <c r="I35" s="177"/>
      <c r="J35" s="178"/>
      <c r="K35" s="177"/>
      <c r="L35" s="178"/>
      <c r="M35" s="177"/>
      <c r="N35" s="178"/>
      <c r="O35" s="177"/>
      <c r="P35" s="460">
        <f>SUM(D35:O35)</f>
        <v>0</v>
      </c>
    </row>
    <row r="36" spans="1:16">
      <c r="B36" s="252" t="s">
        <v>45</v>
      </c>
      <c r="C36" s="184"/>
      <c r="D36" s="178"/>
      <c r="E36" s="177"/>
      <c r="F36" s="178"/>
      <c r="G36" s="177"/>
      <c r="H36" s="178"/>
      <c r="I36" s="177"/>
      <c r="J36" s="178"/>
      <c r="K36" s="177"/>
      <c r="L36" s="178"/>
      <c r="M36" s="177"/>
      <c r="N36" s="178"/>
      <c r="O36" s="177"/>
      <c r="P36" s="460">
        <f>SUM(D36:O36)</f>
        <v>0</v>
      </c>
    </row>
    <row r="37" spans="1:16" ht="12" thickBot="1">
      <c r="B37" s="253" t="s">
        <v>45</v>
      </c>
      <c r="C37" s="185"/>
      <c r="D37" s="180"/>
      <c r="E37" s="179"/>
      <c r="F37" s="180"/>
      <c r="G37" s="179"/>
      <c r="H37" s="180"/>
      <c r="I37" s="179"/>
      <c r="J37" s="180"/>
      <c r="K37" s="179"/>
      <c r="L37" s="180"/>
      <c r="M37" s="179"/>
      <c r="N37" s="180"/>
      <c r="O37" s="179"/>
      <c r="P37" s="461">
        <f>SUM(D37:O37)</f>
        <v>0</v>
      </c>
    </row>
    <row r="38" spans="1:16" ht="12" thickTop="1">
      <c r="B38" s="139" t="s">
        <v>287</v>
      </c>
      <c r="C38" s="139"/>
      <c r="D38" s="476">
        <f>SUM(D35:D37)</f>
        <v>0</v>
      </c>
      <c r="E38" s="476">
        <f t="shared" ref="E38:O38" si="7">SUM(E35:E37)</f>
        <v>0</v>
      </c>
      <c r="F38" s="476">
        <f t="shared" si="7"/>
        <v>0</v>
      </c>
      <c r="G38" s="476">
        <f t="shared" si="7"/>
        <v>0</v>
      </c>
      <c r="H38" s="476">
        <f t="shared" si="7"/>
        <v>0</v>
      </c>
      <c r="I38" s="476">
        <f t="shared" si="7"/>
        <v>0</v>
      </c>
      <c r="J38" s="476">
        <f t="shared" si="7"/>
        <v>0</v>
      </c>
      <c r="K38" s="476">
        <f t="shared" si="7"/>
        <v>0</v>
      </c>
      <c r="L38" s="476">
        <f t="shared" si="7"/>
        <v>0</v>
      </c>
      <c r="M38" s="476">
        <f t="shared" si="7"/>
        <v>0</v>
      </c>
      <c r="N38" s="476">
        <f t="shared" si="7"/>
        <v>0</v>
      </c>
      <c r="O38" s="476">
        <f t="shared" si="7"/>
        <v>0</v>
      </c>
      <c r="P38" s="462">
        <f>SUM(D38:O38)</f>
        <v>0</v>
      </c>
    </row>
    <row r="39" spans="1:16">
      <c r="A39" s="154" t="s">
        <v>53</v>
      </c>
      <c r="B39" s="140"/>
      <c r="C39" s="140"/>
      <c r="D39" s="141"/>
      <c r="E39" s="140"/>
      <c r="F39" s="141"/>
      <c r="G39" s="140"/>
      <c r="H39" s="141"/>
      <c r="I39" s="140"/>
      <c r="J39" s="141"/>
      <c r="K39" s="140"/>
      <c r="L39" s="141"/>
      <c r="M39" s="140"/>
      <c r="N39" s="141"/>
      <c r="O39" s="140"/>
      <c r="P39" s="465"/>
    </row>
    <row r="40" spans="1:16">
      <c r="B40" s="269" t="s">
        <v>54</v>
      </c>
      <c r="C40" s="137"/>
      <c r="D40" s="178"/>
      <c r="E40" s="177"/>
      <c r="F40" s="178"/>
      <c r="G40" s="177"/>
      <c r="H40" s="178"/>
      <c r="I40" s="177"/>
      <c r="J40" s="178"/>
      <c r="K40" s="177"/>
      <c r="L40" s="178"/>
      <c r="M40" s="177"/>
      <c r="N40" s="178"/>
      <c r="O40" s="177"/>
      <c r="P40" s="460">
        <f t="shared" ref="P40:P47" si="8">SUM(D40:O40)</f>
        <v>0</v>
      </c>
    </row>
    <row r="41" spans="1:16" ht="12" thickBot="1">
      <c r="B41" s="290" t="s">
        <v>55</v>
      </c>
      <c r="C41" s="138"/>
      <c r="D41" s="180"/>
      <c r="E41" s="179"/>
      <c r="F41" s="180"/>
      <c r="G41" s="179"/>
      <c r="H41" s="180"/>
      <c r="I41" s="179"/>
      <c r="J41" s="180"/>
      <c r="K41" s="179"/>
      <c r="L41" s="180"/>
      <c r="M41" s="179"/>
      <c r="N41" s="180"/>
      <c r="O41" s="179"/>
      <c r="P41" s="461">
        <f t="shared" si="8"/>
        <v>0</v>
      </c>
    </row>
    <row r="42" spans="1:16" ht="12" thickTop="1">
      <c r="B42" s="148" t="s">
        <v>284</v>
      </c>
      <c r="C42" s="147"/>
      <c r="D42" s="475">
        <f>SUM(D40:D41)</f>
        <v>0</v>
      </c>
      <c r="E42" s="475">
        <f t="shared" ref="E42:O42" si="9">SUM(E40:E41)</f>
        <v>0</v>
      </c>
      <c r="F42" s="475">
        <f t="shared" si="9"/>
        <v>0</v>
      </c>
      <c r="G42" s="475">
        <f t="shared" si="9"/>
        <v>0</v>
      </c>
      <c r="H42" s="475">
        <f t="shared" si="9"/>
        <v>0</v>
      </c>
      <c r="I42" s="475">
        <f t="shared" si="9"/>
        <v>0</v>
      </c>
      <c r="J42" s="475">
        <f t="shared" si="9"/>
        <v>0</v>
      </c>
      <c r="K42" s="475">
        <f t="shared" si="9"/>
        <v>0</v>
      </c>
      <c r="L42" s="475">
        <f t="shared" si="9"/>
        <v>0</v>
      </c>
      <c r="M42" s="475">
        <f t="shared" si="9"/>
        <v>0</v>
      </c>
      <c r="N42" s="475">
        <f t="shared" si="9"/>
        <v>0</v>
      </c>
      <c r="O42" s="475">
        <f t="shared" si="9"/>
        <v>0</v>
      </c>
      <c r="P42" s="466">
        <f t="shared" si="8"/>
        <v>0</v>
      </c>
    </row>
    <row r="43" spans="1:16">
      <c r="B43" s="252" t="s">
        <v>56</v>
      </c>
      <c r="C43" s="137"/>
      <c r="D43" s="178">
        <v>0</v>
      </c>
      <c r="E43" s="177">
        <v>0</v>
      </c>
      <c r="F43" s="178">
        <v>0</v>
      </c>
      <c r="G43" s="177">
        <v>0</v>
      </c>
      <c r="H43" s="178">
        <v>0</v>
      </c>
      <c r="I43" s="177">
        <v>0</v>
      </c>
      <c r="J43" s="178">
        <v>0</v>
      </c>
      <c r="K43" s="177">
        <v>38.17</v>
      </c>
      <c r="L43" s="178">
        <v>180.54</v>
      </c>
      <c r="M43" s="177">
        <v>0</v>
      </c>
      <c r="N43" s="178">
        <v>0</v>
      </c>
      <c r="O43" s="177">
        <v>0</v>
      </c>
      <c r="P43" s="460">
        <f t="shared" si="8"/>
        <v>218.70999999999998</v>
      </c>
    </row>
    <row r="44" spans="1:16">
      <c r="B44" s="252" t="s">
        <v>45</v>
      </c>
      <c r="C44" s="137"/>
      <c r="D44" s="178"/>
      <c r="E44" s="177"/>
      <c r="F44" s="178"/>
      <c r="G44" s="177"/>
      <c r="H44" s="178"/>
      <c r="I44" s="177"/>
      <c r="J44" s="178"/>
      <c r="K44" s="177"/>
      <c r="L44" s="178"/>
      <c r="M44" s="177"/>
      <c r="N44" s="178"/>
      <c r="O44" s="177"/>
      <c r="P44" s="460">
        <f t="shared" si="8"/>
        <v>0</v>
      </c>
    </row>
    <row r="45" spans="1:16">
      <c r="B45" s="252" t="s">
        <v>45</v>
      </c>
      <c r="C45" s="184"/>
      <c r="D45" s="178"/>
      <c r="E45" s="177"/>
      <c r="F45" s="178"/>
      <c r="G45" s="177"/>
      <c r="H45" s="178"/>
      <c r="I45" s="177"/>
      <c r="J45" s="178"/>
      <c r="K45" s="177"/>
      <c r="L45" s="178"/>
      <c r="M45" s="177"/>
      <c r="N45" s="178"/>
      <c r="O45" s="177"/>
      <c r="P45" s="460">
        <f t="shared" si="8"/>
        <v>0</v>
      </c>
    </row>
    <row r="46" spans="1:16" ht="12" thickBot="1">
      <c r="B46" s="253" t="s">
        <v>45</v>
      </c>
      <c r="C46" s="185"/>
      <c r="D46" s="180"/>
      <c r="E46" s="179"/>
      <c r="F46" s="180"/>
      <c r="G46" s="179"/>
      <c r="H46" s="180"/>
      <c r="I46" s="179"/>
      <c r="J46" s="180"/>
      <c r="K46" s="179"/>
      <c r="L46" s="180"/>
      <c r="M46" s="179"/>
      <c r="N46" s="180"/>
      <c r="O46" s="179"/>
      <c r="P46" s="461">
        <f t="shared" si="8"/>
        <v>0</v>
      </c>
    </row>
    <row r="47" spans="1:16" ht="12" thickTop="1">
      <c r="B47" s="136" t="s">
        <v>285</v>
      </c>
      <c r="C47" s="136"/>
      <c r="D47" s="474">
        <f>SUM(D43:D46)</f>
        <v>0</v>
      </c>
      <c r="E47" s="474">
        <f t="shared" ref="E47:O47" si="10">SUM(E43:E46)</f>
        <v>0</v>
      </c>
      <c r="F47" s="474">
        <f t="shared" si="10"/>
        <v>0</v>
      </c>
      <c r="G47" s="474">
        <f t="shared" si="10"/>
        <v>0</v>
      </c>
      <c r="H47" s="474">
        <f t="shared" si="10"/>
        <v>0</v>
      </c>
      <c r="I47" s="474">
        <f t="shared" si="10"/>
        <v>0</v>
      </c>
      <c r="J47" s="474">
        <f t="shared" si="10"/>
        <v>0</v>
      </c>
      <c r="K47" s="474">
        <f t="shared" si="10"/>
        <v>38.17</v>
      </c>
      <c r="L47" s="474">
        <f t="shared" si="10"/>
        <v>180.54</v>
      </c>
      <c r="M47" s="474">
        <f t="shared" si="10"/>
        <v>0</v>
      </c>
      <c r="N47" s="474">
        <f t="shared" si="10"/>
        <v>0</v>
      </c>
      <c r="O47" s="474">
        <f t="shared" si="10"/>
        <v>0</v>
      </c>
      <c r="P47" s="462">
        <f t="shared" si="8"/>
        <v>218.70999999999998</v>
      </c>
    </row>
    <row r="48" spans="1:16">
      <c r="A48" s="173" t="s">
        <v>57</v>
      </c>
      <c r="B48" s="133"/>
      <c r="C48" s="133"/>
      <c r="D48" s="471"/>
      <c r="E48" s="469"/>
      <c r="F48" s="471"/>
      <c r="G48" s="469"/>
      <c r="H48" s="471"/>
      <c r="I48" s="469"/>
      <c r="J48" s="471"/>
      <c r="K48" s="469"/>
      <c r="L48" s="471"/>
      <c r="M48" s="469"/>
      <c r="N48" s="471"/>
      <c r="O48" s="469"/>
      <c r="P48" s="463"/>
    </row>
    <row r="49" spans="1:16">
      <c r="A49" s="133"/>
      <c r="B49" s="174" t="s">
        <v>58</v>
      </c>
      <c r="C49" s="174"/>
      <c r="D49" s="473">
        <f>D8-D16-D32-D38+D42+D47</f>
        <v>0</v>
      </c>
      <c r="E49" s="488">
        <f t="shared" ref="E49:O49" si="11">E8-E16-E32-E38+E42+E47</f>
        <v>0</v>
      </c>
      <c r="F49" s="473">
        <f t="shared" si="11"/>
        <v>0</v>
      </c>
      <c r="G49" s="488">
        <f t="shared" si="11"/>
        <v>0</v>
      </c>
      <c r="H49" s="473">
        <f t="shared" si="11"/>
        <v>0</v>
      </c>
      <c r="I49" s="488">
        <f t="shared" si="11"/>
        <v>0</v>
      </c>
      <c r="J49" s="473">
        <f t="shared" si="11"/>
        <v>0</v>
      </c>
      <c r="K49" s="488">
        <f t="shared" si="11"/>
        <v>0</v>
      </c>
      <c r="L49" s="473">
        <f t="shared" si="11"/>
        <v>0</v>
      </c>
      <c r="M49" s="488">
        <f t="shared" si="11"/>
        <v>0</v>
      </c>
      <c r="N49" s="473">
        <f t="shared" si="11"/>
        <v>80</v>
      </c>
      <c r="O49" s="488">
        <f t="shared" si="11"/>
        <v>0</v>
      </c>
      <c r="P49" s="460"/>
    </row>
    <row r="50" spans="1:16">
      <c r="B50" s="174" t="s">
        <v>59</v>
      </c>
      <c r="C50" s="174"/>
      <c r="D50" s="474">
        <f>D49</f>
        <v>0</v>
      </c>
      <c r="E50" s="474">
        <f>SUM(D49:E49)</f>
        <v>0</v>
      </c>
      <c r="F50" s="474">
        <f>SUM(D49:F49)</f>
        <v>0</v>
      </c>
      <c r="G50" s="474">
        <f>SUM(D49:G49)</f>
        <v>0</v>
      </c>
      <c r="H50" s="474">
        <f>SUM(D49:H49)</f>
        <v>0</v>
      </c>
      <c r="I50" s="474">
        <f>SUM(D49:I49)</f>
        <v>0</v>
      </c>
      <c r="J50" s="474">
        <f>SUM(D49:J49)</f>
        <v>0</v>
      </c>
      <c r="K50" s="474">
        <f>SUM(D49:K49)</f>
        <v>0</v>
      </c>
      <c r="L50" s="474">
        <f>SUM(D49:L49)</f>
        <v>0</v>
      </c>
      <c r="M50" s="474">
        <f>SUM(D49:M49)</f>
        <v>0</v>
      </c>
      <c r="N50" s="474">
        <f>SUM(D49:N49)</f>
        <v>80</v>
      </c>
      <c r="O50" s="474">
        <f>SUM(D49:O49)</f>
        <v>80</v>
      </c>
      <c r="P50" s="462">
        <f>SUM(D49:O49)</f>
        <v>80</v>
      </c>
    </row>
    <row r="51" spans="1:16" ht="12" thickBot="1">
      <c r="B51" s="174" t="s">
        <v>60</v>
      </c>
      <c r="C51" s="174"/>
      <c r="D51" s="186"/>
      <c r="E51" s="187"/>
      <c r="F51" s="186"/>
      <c r="G51" s="187"/>
      <c r="H51" s="186"/>
      <c r="I51" s="187"/>
      <c r="J51" s="186"/>
      <c r="K51" s="187"/>
      <c r="L51" s="186"/>
      <c r="M51" s="187"/>
      <c r="N51" s="186"/>
      <c r="O51" s="187"/>
      <c r="P51" s="467">
        <f>SUM(D51:O51)</f>
        <v>0</v>
      </c>
    </row>
    <row r="52" spans="1:16">
      <c r="B52" s="174" t="s">
        <v>290</v>
      </c>
      <c r="C52" s="174"/>
      <c r="D52" s="472">
        <f>D3+D49-D51</f>
        <v>0</v>
      </c>
      <c r="E52" s="472">
        <f>E3+E49-E51</f>
        <v>0</v>
      </c>
      <c r="F52" s="472">
        <f t="shared" ref="F52:O52" si="12">F3+F49-F51</f>
        <v>0</v>
      </c>
      <c r="G52" s="472">
        <f t="shared" si="12"/>
        <v>0</v>
      </c>
      <c r="H52" s="472">
        <f t="shared" si="12"/>
        <v>0</v>
      </c>
      <c r="I52" s="472">
        <f t="shared" si="12"/>
        <v>0</v>
      </c>
      <c r="J52" s="472">
        <f t="shared" si="12"/>
        <v>0</v>
      </c>
      <c r="K52" s="472">
        <f t="shared" si="12"/>
        <v>0</v>
      </c>
      <c r="L52" s="472">
        <f t="shared" si="12"/>
        <v>0</v>
      </c>
      <c r="M52" s="472">
        <f t="shared" si="12"/>
        <v>0</v>
      </c>
      <c r="N52" s="472">
        <f t="shared" si="12"/>
        <v>80</v>
      </c>
      <c r="O52" s="472">
        <f t="shared" si="12"/>
        <v>80</v>
      </c>
      <c r="P52" s="462">
        <f>O52</f>
        <v>80</v>
      </c>
    </row>
    <row r="53" spans="1:16" ht="12" thickBot="1">
      <c r="B53" s="279" t="s">
        <v>61</v>
      </c>
      <c r="C53" s="279"/>
      <c r="D53" s="180"/>
      <c r="E53" s="179"/>
      <c r="F53" s="180"/>
      <c r="G53" s="179"/>
      <c r="H53" s="180"/>
      <c r="I53" s="179"/>
      <c r="J53" s="180"/>
      <c r="K53" s="179"/>
      <c r="L53" s="180"/>
      <c r="M53" s="179"/>
      <c r="N53" s="180"/>
      <c r="O53" s="179"/>
      <c r="P53" s="468">
        <v>1000</v>
      </c>
    </row>
    <row r="54" spans="1:16" ht="12" thickTop="1">
      <c r="B54" s="268" t="s">
        <v>62</v>
      </c>
      <c r="C54" s="268"/>
      <c r="D54" s="470">
        <f>IF(D52-D53&gt;0,0,D52-D53)</f>
        <v>0</v>
      </c>
      <c r="E54" s="470">
        <f t="shared" ref="E54:O54" si="13">IF(E52-E53&gt;0,0,E52-E53)</f>
        <v>0</v>
      </c>
      <c r="F54" s="470">
        <f t="shared" si="13"/>
        <v>0</v>
      </c>
      <c r="G54" s="470">
        <f t="shared" si="13"/>
        <v>0</v>
      </c>
      <c r="H54" s="470">
        <f t="shared" si="13"/>
        <v>0</v>
      </c>
      <c r="I54" s="470">
        <f t="shared" si="13"/>
        <v>0</v>
      </c>
      <c r="J54" s="470">
        <f t="shared" si="13"/>
        <v>0</v>
      </c>
      <c r="K54" s="470">
        <f t="shared" si="13"/>
        <v>0</v>
      </c>
      <c r="L54" s="470">
        <f t="shared" si="13"/>
        <v>0</v>
      </c>
      <c r="M54" s="470">
        <f t="shared" si="13"/>
        <v>0</v>
      </c>
      <c r="N54" s="470">
        <f t="shared" si="13"/>
        <v>0</v>
      </c>
      <c r="O54" s="470">
        <f t="shared" si="13"/>
        <v>0</v>
      </c>
      <c r="P54" s="469"/>
    </row>
    <row r="55" spans="1:16">
      <c r="B55" s="174" t="s">
        <v>63</v>
      </c>
      <c r="C55" s="174"/>
      <c r="D55" s="471">
        <f>IF(D52-D53&lt;0,0,D52-D53)</f>
        <v>0</v>
      </c>
      <c r="E55" s="201">
        <f t="shared" ref="E55:O55" si="14">IF(E52-E53&lt;0,0,E52-E53)</f>
        <v>0</v>
      </c>
      <c r="F55" s="471">
        <f t="shared" si="14"/>
        <v>0</v>
      </c>
      <c r="G55" s="201">
        <f t="shared" si="14"/>
        <v>0</v>
      </c>
      <c r="H55" s="471">
        <f t="shared" si="14"/>
        <v>0</v>
      </c>
      <c r="I55" s="201">
        <f t="shared" si="14"/>
        <v>0</v>
      </c>
      <c r="J55" s="471">
        <f t="shared" si="14"/>
        <v>0</v>
      </c>
      <c r="K55" s="201">
        <f t="shared" si="14"/>
        <v>0</v>
      </c>
      <c r="L55" s="471">
        <f t="shared" si="14"/>
        <v>0</v>
      </c>
      <c r="M55" s="201">
        <f t="shared" si="14"/>
        <v>0</v>
      </c>
      <c r="N55" s="471">
        <f t="shared" si="14"/>
        <v>80</v>
      </c>
      <c r="O55" s="201">
        <f t="shared" si="14"/>
        <v>80</v>
      </c>
      <c r="P55" s="469"/>
    </row>
    <row r="57" spans="1:16">
      <c r="C57" s="160"/>
      <c r="D57" s="159"/>
      <c r="E57" s="162"/>
      <c r="F57" s="159"/>
      <c r="G57" s="161"/>
    </row>
    <row r="58" spans="1:16">
      <c r="C58" s="159"/>
      <c r="D58" s="159"/>
      <c r="E58" s="162"/>
    </row>
    <row r="59" spans="1:16">
      <c r="C59" s="159"/>
      <c r="D59" s="161"/>
    </row>
  </sheetData>
  <sheetProtection password="CD7E" sheet="1" objects="1" scenarios="1"/>
  <phoneticPr fontId="5" type="noConversion"/>
  <printOptions horizontalCentered="1" verticalCentered="1" gridLinesSet="0"/>
  <pageMargins left="0.75" right="0.75" top="0.68" bottom="0.57999999999999996" header="0.5" footer="0.5"/>
  <pageSetup scale="83" pageOrder="overThenDown" orientation="landscape" horizontalDpi="300" verticalDpi="300" r:id="rId1"/>
  <headerFooter alignWithMargins="0">
    <oddHeade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2.75"/>
  <sheetData/>
  <phoneticPr fontId="5" type="noConversion"/>
  <printOptions gridLinesSet="0"/>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53"/>
  <sheetViews>
    <sheetView showGridLines="0" workbookViewId="0">
      <pane xSplit="3" ySplit="1" topLeftCell="M84" activePane="bottomRight" state="frozen"/>
      <selection pane="topRight" activeCell="D1" sqref="D1"/>
      <selection pane="bottomLeft" activeCell="A2" sqref="A2"/>
      <selection pane="bottomRight"/>
    </sheetView>
  </sheetViews>
  <sheetFormatPr defaultRowHeight="12.75"/>
  <cols>
    <col min="1" max="1" width="3" customWidth="1"/>
    <col min="2" max="2" width="3.28515625" customWidth="1"/>
    <col min="3" max="3" width="17.42578125" customWidth="1"/>
    <col min="16" max="16" width="10.140625" style="19" customWidth="1"/>
  </cols>
  <sheetData>
    <row r="1" spans="1:79" s="163" customFormat="1" ht="12">
      <c r="A1" s="350" t="str">
        <f>'Cash Flow'!A1</f>
        <v>HoloView</v>
      </c>
      <c r="B1" s="351"/>
      <c r="C1" s="352"/>
      <c r="D1" s="353" t="str">
        <f>'Cash Flow'!D1</f>
        <v>Jan</v>
      </c>
      <c r="E1" s="353" t="str">
        <f>'Cash Flow'!E1</f>
        <v>Feb</v>
      </c>
      <c r="F1" s="353" t="str">
        <f>'Cash Flow'!F1</f>
        <v>Mar</v>
      </c>
      <c r="G1" s="353" t="str">
        <f>'Cash Flow'!G1</f>
        <v>Apr</v>
      </c>
      <c r="H1" s="353" t="str">
        <f>'Cash Flow'!H1</f>
        <v>May</v>
      </c>
      <c r="I1" s="353" t="str">
        <f>'Cash Flow'!I1</f>
        <v>Jun</v>
      </c>
      <c r="J1" s="353" t="str">
        <f>'Cash Flow'!J1</f>
        <v>Jul</v>
      </c>
      <c r="K1" s="353" t="str">
        <f>'Cash Flow'!K1</f>
        <v>Aug</v>
      </c>
      <c r="L1" s="353" t="str">
        <f>'Cash Flow'!L1</f>
        <v>Sep</v>
      </c>
      <c r="M1" s="353" t="str">
        <f>'Cash Flow'!M1</f>
        <v>Oct</v>
      </c>
      <c r="N1" s="353" t="str">
        <f>'Cash Flow'!N1</f>
        <v>Nov</v>
      </c>
      <c r="O1" s="353" t="str">
        <f>'Cash Flow'!O1</f>
        <v>Dec</v>
      </c>
      <c r="P1" s="354" t="s">
        <v>146</v>
      </c>
      <c r="Q1" s="354" t="s">
        <v>147</v>
      </c>
      <c r="R1" s="351"/>
      <c r="S1" s="351"/>
      <c r="T1" s="351"/>
      <c r="U1" s="451"/>
      <c r="V1" s="451"/>
    </row>
    <row r="2" spans="1:79" ht="11.25" customHeight="1">
      <c r="A2" s="355" t="str">
        <f>'Cash Flow'!A2</f>
        <v>(in dollars)</v>
      </c>
      <c r="B2" s="356"/>
      <c r="C2" s="356"/>
      <c r="D2" s="356"/>
      <c r="E2" s="356"/>
      <c r="F2" s="356"/>
      <c r="G2" s="356"/>
      <c r="H2" s="356"/>
      <c r="I2" s="356"/>
      <c r="J2" s="356"/>
      <c r="K2" s="356"/>
      <c r="L2" s="356"/>
      <c r="M2" s="356"/>
      <c r="N2" s="356"/>
      <c r="O2" s="356"/>
      <c r="P2" s="357"/>
      <c r="Q2" s="357"/>
      <c r="R2" s="308"/>
      <c r="S2" s="308"/>
      <c r="T2" s="308"/>
      <c r="U2" s="406"/>
      <c r="V2" s="406"/>
    </row>
    <row r="3" spans="1:79" ht="11.25" customHeight="1">
      <c r="A3" s="358" t="str">
        <f>'Cash Flow'!A3</f>
        <v>Beginning Cash Balance</v>
      </c>
      <c r="B3" s="355"/>
      <c r="C3" s="355"/>
      <c r="D3" s="359">
        <f>IF('Cash Flow'!D3&lt;&gt;0,1,0)</f>
        <v>0</v>
      </c>
      <c r="E3" s="359">
        <f>IF('Cash Flow'!E3='Cash Flow'!D3,0,IF('Cash Flow'!D3=0,1,('Cash Flow'!E3-'Cash Flow'!D3)/ABS('Cash Flow'!D3)))</f>
        <v>0</v>
      </c>
      <c r="F3" s="359">
        <f>IF('Cash Flow'!F3='Cash Flow'!E3,0,IF('Cash Flow'!E3=0,1,('Cash Flow'!F3-'Cash Flow'!E3)/ABS('Cash Flow'!E3)))</f>
        <v>0</v>
      </c>
      <c r="G3" s="359">
        <f>IF('Cash Flow'!G3='Cash Flow'!F3,0,IF('Cash Flow'!F3=0,1,('Cash Flow'!G3-'Cash Flow'!F3)/ABS('Cash Flow'!F3)))</f>
        <v>0</v>
      </c>
      <c r="H3" s="359">
        <f>IF('Cash Flow'!H3='Cash Flow'!G3,0,IF('Cash Flow'!G3=0,1,('Cash Flow'!H3-'Cash Flow'!G3)/ABS('Cash Flow'!G3)))</f>
        <v>0</v>
      </c>
      <c r="I3" s="359">
        <f>IF('Cash Flow'!I3='Cash Flow'!H3,0,IF('Cash Flow'!H3=0,1,('Cash Flow'!I3-'Cash Flow'!H3)/ABS('Cash Flow'!H3)))</f>
        <v>0</v>
      </c>
      <c r="J3" s="359">
        <f>IF('Cash Flow'!J3='Cash Flow'!I3,0,IF('Cash Flow'!I3=0,1,('Cash Flow'!J3-'Cash Flow'!I3)/ABS('Cash Flow'!I3)))</f>
        <v>0</v>
      </c>
      <c r="K3" s="359">
        <f>IF('Cash Flow'!K3='Cash Flow'!J3,0,IF('Cash Flow'!J3=0,1,('Cash Flow'!K3-'Cash Flow'!J3)/ABS('Cash Flow'!J3)))</f>
        <v>0</v>
      </c>
      <c r="L3" s="359">
        <f>IF('Cash Flow'!L3='Cash Flow'!K3,0,IF('Cash Flow'!K3=0,1,('Cash Flow'!L3-'Cash Flow'!K3)/ABS('Cash Flow'!K3)))</f>
        <v>0</v>
      </c>
      <c r="M3" s="359">
        <f>IF('Cash Flow'!M3='Cash Flow'!L3,0,IF('Cash Flow'!L3=0,1,('Cash Flow'!M3-'Cash Flow'!L3)/ABS('Cash Flow'!L3)))</f>
        <v>0</v>
      </c>
      <c r="N3" s="359">
        <f>IF('Cash Flow'!N3='Cash Flow'!M3,0,IF('Cash Flow'!M3=0,1,('Cash Flow'!N3-'Cash Flow'!M3)/ABS('Cash Flow'!M3)))</f>
        <v>0</v>
      </c>
      <c r="O3" s="359">
        <f>IF('Cash Flow'!O3='Cash Flow'!N3,0,IF('Cash Flow'!N3=0,1,('Cash Flow'!O3-'Cash Flow'!N3)/ABS('Cash Flow'!N3)))</f>
        <v>1</v>
      </c>
      <c r="P3" s="360">
        <f>AVERAGE(E3:O3)</f>
        <v>9.0909090909090912E-2</v>
      </c>
      <c r="Q3" s="361">
        <f>IF('Cash Flow'!O3='Cash Flow'!D3,0,IF('Cash Flow'!D3=0,1,('Cash Flow'!O3-'Cash Flow'!D3)/ABS('Cash Flow'!D3)))</f>
        <v>1</v>
      </c>
      <c r="R3" s="308"/>
      <c r="S3" s="308"/>
      <c r="T3" s="308"/>
      <c r="U3" s="406"/>
      <c r="V3" s="406"/>
    </row>
    <row r="4" spans="1:79" ht="11.25" customHeight="1">
      <c r="A4" s="362"/>
      <c r="B4" s="362"/>
      <c r="C4" s="362"/>
      <c r="D4" s="359"/>
      <c r="E4" s="359"/>
      <c r="F4" s="359"/>
      <c r="G4" s="359"/>
      <c r="H4" s="359"/>
      <c r="I4" s="359"/>
      <c r="J4" s="359"/>
      <c r="K4" s="359"/>
      <c r="L4" s="359"/>
      <c r="M4" s="359"/>
      <c r="N4" s="359"/>
      <c r="O4" s="359"/>
      <c r="P4" s="361"/>
      <c r="Q4" s="361"/>
      <c r="R4" s="325"/>
      <c r="S4" s="325"/>
      <c r="T4" s="325"/>
      <c r="U4" s="452"/>
      <c r="V4" s="452"/>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row>
    <row r="5" spans="1:79" ht="11.25" customHeight="1">
      <c r="A5" s="358" t="str">
        <f>'Cash Flow'!A5</f>
        <v>Sales ($)</v>
      </c>
      <c r="B5" s="362"/>
      <c r="C5" s="362"/>
      <c r="D5" s="356"/>
      <c r="E5" s="356"/>
      <c r="F5" s="356"/>
      <c r="G5" s="356"/>
      <c r="H5" s="356"/>
      <c r="I5" s="356"/>
      <c r="J5" s="356"/>
      <c r="K5" s="356"/>
      <c r="L5" s="356"/>
      <c r="M5" s="356"/>
      <c r="N5" s="356"/>
      <c r="O5" s="356"/>
      <c r="P5" s="357"/>
      <c r="Q5" s="357"/>
      <c r="R5" s="308"/>
      <c r="S5" s="308"/>
      <c r="T5" s="308"/>
      <c r="U5" s="406"/>
      <c r="V5" s="406"/>
    </row>
    <row r="6" spans="1:79" ht="11.25" customHeight="1">
      <c r="A6" s="362"/>
      <c r="B6" s="363" t="str">
        <f>'Cash Flow'!B6</f>
        <v>HoloView Pyramid</v>
      </c>
      <c r="C6" s="362"/>
      <c r="D6" s="359">
        <f>IF('Cash Flow'!D6&lt;&gt;0,1,0)</f>
        <v>0</v>
      </c>
      <c r="E6" s="359">
        <f>IF('Cash Flow'!E6='Cash Flow'!D6,0,IF('Cash Flow'!D6=0,1,('Cash Flow'!E6-'Cash Flow'!D6)/ABS('Cash Flow'!D6)))</f>
        <v>0</v>
      </c>
      <c r="F6" s="359">
        <f>IF('Cash Flow'!F6='Cash Flow'!E6,0,IF('Cash Flow'!E6=0,1,('Cash Flow'!F6-'Cash Flow'!E6)/ABS('Cash Flow'!E6)))</f>
        <v>0</v>
      </c>
      <c r="G6" s="359">
        <f>IF('Cash Flow'!G6='Cash Flow'!F6,0,IF('Cash Flow'!F6=0,1,('Cash Flow'!G6-'Cash Flow'!F6)/ABS('Cash Flow'!F6)))</f>
        <v>0</v>
      </c>
      <c r="H6" s="359">
        <f>IF('Cash Flow'!H6='Cash Flow'!G6,0,IF('Cash Flow'!G6=0,1,('Cash Flow'!H6-'Cash Flow'!G6)/ABS('Cash Flow'!G6)))</f>
        <v>0</v>
      </c>
      <c r="I6" s="359">
        <f>IF('Cash Flow'!I6='Cash Flow'!H6,0,IF('Cash Flow'!H6=0,1,('Cash Flow'!I6-'Cash Flow'!H6)/ABS('Cash Flow'!H6)))</f>
        <v>0</v>
      </c>
      <c r="J6" s="359">
        <f>IF('Cash Flow'!J6='Cash Flow'!I6,0,IF('Cash Flow'!I6=0,1,('Cash Flow'!J6-'Cash Flow'!I6)/ABS('Cash Flow'!I6)))</f>
        <v>0</v>
      </c>
      <c r="K6" s="359">
        <f>IF('Cash Flow'!K6='Cash Flow'!J6,0,IF('Cash Flow'!J6=0,1,('Cash Flow'!K6-'Cash Flow'!J6)/ABS('Cash Flow'!J6)))</f>
        <v>0</v>
      </c>
      <c r="L6" s="359">
        <f>IF('Cash Flow'!L6='Cash Flow'!K6,0,IF('Cash Flow'!K6=0,1,('Cash Flow'!L6-'Cash Flow'!K6)/ABS('Cash Flow'!K6)))</f>
        <v>0</v>
      </c>
      <c r="M6" s="359">
        <f>IF('Cash Flow'!M6='Cash Flow'!L6,0,IF('Cash Flow'!L6=0,1,('Cash Flow'!M6-'Cash Flow'!L6)/ABS('Cash Flow'!L6)))</f>
        <v>0</v>
      </c>
      <c r="N6" s="359">
        <f>IF('Cash Flow'!N6='Cash Flow'!M6,0,IF('Cash Flow'!M6=0,1,('Cash Flow'!N6-'Cash Flow'!M6)/ABS('Cash Flow'!M6)))</f>
        <v>1</v>
      </c>
      <c r="O6" s="359">
        <f>IF('Cash Flow'!O6='Cash Flow'!N6,0,IF('Cash Flow'!N6=0,1,('Cash Flow'!O6-'Cash Flow'!N6)/ABS('Cash Flow'!N6)))</f>
        <v>-1</v>
      </c>
      <c r="P6" s="360">
        <f t="shared" ref="P6:P14" si="0">AVERAGE(D6:O6)</f>
        <v>0</v>
      </c>
      <c r="Q6" s="361">
        <f>IF('Cash Flow'!O6='Cash Flow'!D6,0,IF('Cash Flow'!D6=0,1,('Cash Flow'!O6-'Cash Flow'!D6)/ABS('Cash Flow'!D6)))</f>
        <v>0</v>
      </c>
      <c r="R6" s="308"/>
      <c r="S6" s="308"/>
      <c r="T6" s="308"/>
      <c r="U6" s="406"/>
      <c r="V6" s="406"/>
    </row>
    <row r="7" spans="1:79" ht="11.25" customHeight="1" thickBot="1">
      <c r="A7" s="362"/>
      <c r="B7" s="364" t="str">
        <f>'Cash Flow'!B7</f>
        <v>Collected</v>
      </c>
      <c r="C7" s="364"/>
      <c r="D7" s="365">
        <f>IF('Cash Flow'!D7&lt;&gt;0,1,0)</f>
        <v>0</v>
      </c>
      <c r="E7" s="365">
        <f>IF('Cash Flow'!E7='Cash Flow'!D7,0,IF('Cash Flow'!D7=0,1,('Cash Flow'!E7-'Cash Flow'!D7)/ABS('Cash Flow'!D7)))</f>
        <v>0</v>
      </c>
      <c r="F7" s="365">
        <f>IF('Cash Flow'!F7='Cash Flow'!E7,0,IF('Cash Flow'!E7=0,1,('Cash Flow'!F7-'Cash Flow'!E7)/ABS('Cash Flow'!E7)))</f>
        <v>0</v>
      </c>
      <c r="G7" s="365">
        <f>IF('Cash Flow'!G7='Cash Flow'!F7,0,IF('Cash Flow'!F7=0,1,('Cash Flow'!G7-'Cash Flow'!F7)/ABS('Cash Flow'!F7)))</f>
        <v>0</v>
      </c>
      <c r="H7" s="365">
        <f>IF('Cash Flow'!H7='Cash Flow'!G7,0,IF('Cash Flow'!G7=0,1,('Cash Flow'!H7-'Cash Flow'!G7)/ABS('Cash Flow'!G7)))</f>
        <v>0</v>
      </c>
      <c r="I7" s="365">
        <f>IF('Cash Flow'!I7='Cash Flow'!H7,0,IF('Cash Flow'!H7=0,1,('Cash Flow'!I7-'Cash Flow'!H7)/ABS('Cash Flow'!H7)))</f>
        <v>0</v>
      </c>
      <c r="J7" s="365">
        <f>IF('Cash Flow'!J7='Cash Flow'!I7,0,IF('Cash Flow'!I7=0,1,('Cash Flow'!J7-'Cash Flow'!I7)/ABS('Cash Flow'!I7)))</f>
        <v>0</v>
      </c>
      <c r="K7" s="365">
        <f>IF('Cash Flow'!K7='Cash Flow'!J7,0,IF('Cash Flow'!J7=0,1,('Cash Flow'!K7-'Cash Flow'!J7)/ABS('Cash Flow'!J7)))</f>
        <v>0</v>
      </c>
      <c r="L7" s="365">
        <f>IF('Cash Flow'!L7='Cash Flow'!K7,0,IF('Cash Flow'!K7=0,1,('Cash Flow'!L7-'Cash Flow'!K7)/ABS('Cash Flow'!K7)))</f>
        <v>0</v>
      </c>
      <c r="M7" s="365">
        <f>IF('Cash Flow'!M7='Cash Flow'!L7,0,IF('Cash Flow'!L7=0,1,('Cash Flow'!M7-'Cash Flow'!L7)/ABS('Cash Flow'!L7)))</f>
        <v>0</v>
      </c>
      <c r="N7" s="365">
        <f>IF('Cash Flow'!N7='Cash Flow'!M7,0,IF('Cash Flow'!M7=0,1,('Cash Flow'!N7-'Cash Flow'!M7)/ABS('Cash Flow'!M7)))</f>
        <v>1</v>
      </c>
      <c r="O7" s="365">
        <f>IF('Cash Flow'!O7='Cash Flow'!N7,0,IF('Cash Flow'!N7=0,1,('Cash Flow'!O7-'Cash Flow'!N7)/ABS('Cash Flow'!N7)))</f>
        <v>-1</v>
      </c>
      <c r="P7" s="366">
        <f t="shared" si="0"/>
        <v>0</v>
      </c>
      <c r="Q7" s="367">
        <f>IF('Cash Flow'!O7='Cash Flow'!D7,0,IF('Cash Flow'!D7=0,1,('Cash Flow'!O7-'Cash Flow'!D7)/ABS('Cash Flow'!D7)))</f>
        <v>0</v>
      </c>
      <c r="R7" s="308"/>
      <c r="S7" s="308"/>
      <c r="T7" s="308"/>
      <c r="U7" s="406"/>
      <c r="V7" s="406"/>
    </row>
    <row r="8" spans="1:79" ht="11.25" customHeight="1" thickTop="1">
      <c r="A8" s="362"/>
      <c r="B8" s="362" t="str">
        <f>'Cash Flow'!B8</f>
        <v>Cash Flow from Sales</v>
      </c>
      <c r="C8" s="362"/>
      <c r="D8" s="359">
        <f>IF('Cash Flow'!D8&lt;&gt;0,1,0)</f>
        <v>0</v>
      </c>
      <c r="E8" s="359">
        <f>IF('Cash Flow'!E8='Cash Flow'!D8,0,IF('Cash Flow'!D8=0,1,('Cash Flow'!E8-'Cash Flow'!D8)/ABS('Cash Flow'!D8)))</f>
        <v>0</v>
      </c>
      <c r="F8" s="359">
        <f>IF('Cash Flow'!F8='Cash Flow'!E8,0,IF('Cash Flow'!E8=0,1,('Cash Flow'!F8-'Cash Flow'!E8)/ABS('Cash Flow'!E8)))</f>
        <v>0</v>
      </c>
      <c r="G8" s="359">
        <f>IF('Cash Flow'!G8='Cash Flow'!F8,0,IF('Cash Flow'!F8=0,1,('Cash Flow'!G8-'Cash Flow'!F8)/ABS('Cash Flow'!F8)))</f>
        <v>0</v>
      </c>
      <c r="H8" s="359">
        <f>IF('Cash Flow'!H8='Cash Flow'!G8,0,IF('Cash Flow'!G8=0,1,('Cash Flow'!H8-'Cash Flow'!G8)/ABS('Cash Flow'!G8)))</f>
        <v>0</v>
      </c>
      <c r="I8" s="359">
        <f>IF('Cash Flow'!I8='Cash Flow'!H8,0,IF('Cash Flow'!H8=0,1,('Cash Flow'!I8-'Cash Flow'!H8)/ABS('Cash Flow'!H8)))</f>
        <v>0</v>
      </c>
      <c r="J8" s="359">
        <f>IF('Cash Flow'!J8='Cash Flow'!I8,0,IF('Cash Flow'!I8=0,1,('Cash Flow'!J8-'Cash Flow'!I8)/ABS('Cash Flow'!I8)))</f>
        <v>0</v>
      </c>
      <c r="K8" s="359">
        <f>IF('Cash Flow'!K8='Cash Flow'!J8,0,IF('Cash Flow'!J8=0,1,('Cash Flow'!K8-'Cash Flow'!J8)/ABS('Cash Flow'!J8)))</f>
        <v>0</v>
      </c>
      <c r="L8" s="359">
        <f>IF('Cash Flow'!L8='Cash Flow'!K8,0,IF('Cash Flow'!K8=0,1,('Cash Flow'!L8-'Cash Flow'!K8)/ABS('Cash Flow'!K8)))</f>
        <v>0</v>
      </c>
      <c r="M8" s="359">
        <f>IF('Cash Flow'!M8='Cash Flow'!L8,0,IF('Cash Flow'!L8=0,1,('Cash Flow'!M8-'Cash Flow'!L8)/ABS('Cash Flow'!L8)))</f>
        <v>0</v>
      </c>
      <c r="N8" s="359">
        <f>IF('Cash Flow'!N8='Cash Flow'!M8,0,IF('Cash Flow'!M8=0,1,('Cash Flow'!N8-'Cash Flow'!M8)/ABS('Cash Flow'!M8)))</f>
        <v>1</v>
      </c>
      <c r="O8" s="359">
        <f>IF('Cash Flow'!O8='Cash Flow'!N8,0,IF('Cash Flow'!N8=0,1,('Cash Flow'!O8-'Cash Flow'!N8)/ABS('Cash Flow'!N8)))</f>
        <v>-1</v>
      </c>
      <c r="P8" s="360">
        <f t="shared" si="0"/>
        <v>0</v>
      </c>
      <c r="Q8" s="361">
        <f>IF('Cash Flow'!O8='Cash Flow'!D8,0,IF('Cash Flow'!D8=0,1,('Cash Flow'!O8-'Cash Flow'!D8)/ABS('Cash Flow'!D8)))</f>
        <v>0</v>
      </c>
      <c r="R8" s="308"/>
      <c r="S8" s="308"/>
      <c r="T8" s="308"/>
      <c r="U8" s="406"/>
      <c r="V8" s="406"/>
    </row>
    <row r="9" spans="1:79" ht="11.25" customHeight="1">
      <c r="A9" s="358" t="str">
        <f>'Cash Flow'!A9</f>
        <v>Cost of goods sold ($)</v>
      </c>
      <c r="B9" s="362"/>
      <c r="C9" s="362"/>
      <c r="D9" s="359"/>
      <c r="E9" s="356"/>
      <c r="F9" s="356"/>
      <c r="G9" s="356"/>
      <c r="H9" s="356"/>
      <c r="I9" s="356"/>
      <c r="J9" s="356"/>
      <c r="K9" s="356"/>
      <c r="L9" s="356"/>
      <c r="M9" s="356"/>
      <c r="N9" s="356"/>
      <c r="O9" s="356"/>
      <c r="P9" s="360"/>
      <c r="Q9" s="360"/>
      <c r="R9" s="308"/>
      <c r="S9" s="308"/>
      <c r="T9" s="308"/>
      <c r="U9" s="406"/>
      <c r="V9" s="406"/>
    </row>
    <row r="10" spans="1:79" ht="11.25" customHeight="1">
      <c r="A10" s="362"/>
      <c r="B10" s="363" t="str">
        <f>'Cash Flow'!B10</f>
        <v xml:space="preserve">Credit Card Fees </v>
      </c>
      <c r="C10" s="362"/>
      <c r="D10" s="359">
        <f>IF('Cash Flow'!D10&lt;&gt;0,1,0)</f>
        <v>0</v>
      </c>
      <c r="E10" s="359">
        <f>IF('Cash Flow'!E10='Cash Flow'!D10,0,IF('Cash Flow'!D10=0,1,('Cash Flow'!E10-'Cash Flow'!D10)/ABS('Cash Flow'!D10)))</f>
        <v>0</v>
      </c>
      <c r="F10" s="359">
        <f>IF('Cash Flow'!F10='Cash Flow'!E10,0,IF('Cash Flow'!E10=0,1,('Cash Flow'!F10-'Cash Flow'!E10)/ABS('Cash Flow'!E10)))</f>
        <v>0</v>
      </c>
      <c r="G10" s="359">
        <f>IF('Cash Flow'!G10='Cash Flow'!F10,0,IF('Cash Flow'!F10=0,1,('Cash Flow'!G10-'Cash Flow'!F10)/ABS('Cash Flow'!F10)))</f>
        <v>0</v>
      </c>
      <c r="H10" s="359">
        <f>IF('Cash Flow'!H10='Cash Flow'!G10,0,IF('Cash Flow'!G10=0,1,('Cash Flow'!H10-'Cash Flow'!G10)/ABS('Cash Flow'!G10)))</f>
        <v>0</v>
      </c>
      <c r="I10" s="359">
        <f>IF('Cash Flow'!I10='Cash Flow'!H10,0,IF('Cash Flow'!H10=0,1,('Cash Flow'!I10-'Cash Flow'!H10)/ABS('Cash Flow'!H10)))</f>
        <v>0</v>
      </c>
      <c r="J10" s="359">
        <f>IF('Cash Flow'!J10='Cash Flow'!I10,0,IF('Cash Flow'!I10=0,1,('Cash Flow'!J10-'Cash Flow'!I10)/ABS('Cash Flow'!I10)))</f>
        <v>0</v>
      </c>
      <c r="K10" s="359">
        <f>IF('Cash Flow'!K10='Cash Flow'!J10,0,IF('Cash Flow'!J10=0,1,('Cash Flow'!K10-'Cash Flow'!J10)/ABS('Cash Flow'!J10)))</f>
        <v>0</v>
      </c>
      <c r="L10" s="359">
        <f>IF('Cash Flow'!L10='Cash Flow'!K10,0,IF('Cash Flow'!K10=0,1,('Cash Flow'!L10-'Cash Flow'!K10)/ABS('Cash Flow'!K10)))</f>
        <v>0</v>
      </c>
      <c r="M10" s="359">
        <f>IF('Cash Flow'!M10='Cash Flow'!L10,0,IF('Cash Flow'!L10=0,1,('Cash Flow'!M10-'Cash Flow'!L10)/ABS('Cash Flow'!L10)))</f>
        <v>0</v>
      </c>
      <c r="N10" s="359">
        <f>IF('Cash Flow'!N10='Cash Flow'!M10,0,IF('Cash Flow'!M10=0,1,('Cash Flow'!N10-'Cash Flow'!M10)/ABS('Cash Flow'!M10)))</f>
        <v>0</v>
      </c>
      <c r="O10" s="359">
        <f>IF('Cash Flow'!O10='Cash Flow'!N10,0,IF('Cash Flow'!N10=0,1,('Cash Flow'!O10-'Cash Flow'!N10)/ABS('Cash Flow'!N10)))</f>
        <v>0</v>
      </c>
      <c r="P10" s="360">
        <f t="shared" si="0"/>
        <v>0</v>
      </c>
      <c r="Q10" s="361">
        <f>IF('Cash Flow'!O10='Cash Flow'!D10,0,IF('Cash Flow'!D10=0,1,('Cash Flow'!O10-'Cash Flow'!D10)/ABS('Cash Flow'!D10)))</f>
        <v>0</v>
      </c>
      <c r="R10" s="308"/>
      <c r="S10" s="308"/>
      <c r="T10" s="308"/>
      <c r="U10" s="406"/>
      <c r="V10" s="406"/>
    </row>
    <row r="11" spans="1:79" ht="11.25" customHeight="1">
      <c r="A11" s="362"/>
      <c r="B11" s="362">
        <f>'Cash Flow'!B13</f>
        <v>0</v>
      </c>
      <c r="C11" s="362"/>
      <c r="D11" s="359">
        <f>IF('Cash Flow'!D13&lt;&gt;0,1,0)</f>
        <v>0</v>
      </c>
      <c r="E11" s="359">
        <f>IF('Cash Flow'!E13='Cash Flow'!D13,0,IF('Cash Flow'!D13=0,1,('Cash Flow'!E13-'Cash Flow'!D13)/ABS('Cash Flow'!D13)))</f>
        <v>0</v>
      </c>
      <c r="F11" s="359">
        <f>IF('Cash Flow'!F13='Cash Flow'!E13,0,IF('Cash Flow'!E13=0,1,('Cash Flow'!F13-'Cash Flow'!E13)/ABS('Cash Flow'!E13)))</f>
        <v>0</v>
      </c>
      <c r="G11" s="359">
        <f>IF('Cash Flow'!G13='Cash Flow'!F13,0,IF('Cash Flow'!F13=0,1,('Cash Flow'!G13-'Cash Flow'!F13)/ABS('Cash Flow'!F13)))</f>
        <v>0</v>
      </c>
      <c r="H11" s="359">
        <f>IF('Cash Flow'!H13='Cash Flow'!G13,0,IF('Cash Flow'!G13=0,1,('Cash Flow'!H13-'Cash Flow'!G13)/ABS('Cash Flow'!G13)))</f>
        <v>0</v>
      </c>
      <c r="I11" s="359">
        <f>IF('Cash Flow'!I13='Cash Flow'!H13,0,IF('Cash Flow'!H13=0,1,('Cash Flow'!I13-'Cash Flow'!H13)/ABS('Cash Flow'!H13)))</f>
        <v>0</v>
      </c>
      <c r="J11" s="359">
        <f>IF('Cash Flow'!J13='Cash Flow'!I13,0,IF('Cash Flow'!I13=0,1,('Cash Flow'!J13-'Cash Flow'!I13)/ABS('Cash Flow'!I13)))</f>
        <v>0</v>
      </c>
      <c r="K11" s="359">
        <f>IF('Cash Flow'!K13='Cash Flow'!J13,0,IF('Cash Flow'!J13=0,1,('Cash Flow'!K13-'Cash Flow'!J13)/ABS('Cash Flow'!J13)))</f>
        <v>0</v>
      </c>
      <c r="L11" s="359">
        <f>IF('Cash Flow'!L13='Cash Flow'!K13,0,IF('Cash Flow'!K13=0,1,('Cash Flow'!L13-'Cash Flow'!K13)/ABS('Cash Flow'!K13)))</f>
        <v>0</v>
      </c>
      <c r="M11" s="359">
        <f>IF('Cash Flow'!M13='Cash Flow'!L13,0,IF('Cash Flow'!L13=0,1,('Cash Flow'!M13-'Cash Flow'!L13)/ABS('Cash Flow'!L13)))</f>
        <v>0</v>
      </c>
      <c r="N11" s="359">
        <f>IF('Cash Flow'!N13='Cash Flow'!M13,0,IF('Cash Flow'!M13=0,1,('Cash Flow'!N13-'Cash Flow'!M13)/ABS('Cash Flow'!M13)))</f>
        <v>0</v>
      </c>
      <c r="O11" s="359">
        <f>IF('Cash Flow'!O13='Cash Flow'!N13,0,IF('Cash Flow'!N13=0,1,('Cash Flow'!O13-'Cash Flow'!N13)/ABS('Cash Flow'!N13)))</f>
        <v>0</v>
      </c>
      <c r="P11" s="360">
        <f t="shared" si="0"/>
        <v>0</v>
      </c>
      <c r="Q11" s="361">
        <f>IF('Cash Flow'!O13='Cash Flow'!D13,0,IF('Cash Flow'!D13=0,1,('Cash Flow'!O13-'Cash Flow'!D13)/ABS('Cash Flow'!D13)))</f>
        <v>0</v>
      </c>
      <c r="R11" s="308"/>
      <c r="S11" s="308"/>
      <c r="T11" s="308"/>
      <c r="U11" s="406"/>
      <c r="V11" s="406"/>
    </row>
    <row r="12" spans="1:79" ht="11.25" customHeight="1">
      <c r="A12" s="362"/>
      <c r="B12" s="362">
        <f>'Cash Flow'!B14</f>
        <v>0</v>
      </c>
      <c r="C12" s="362"/>
      <c r="D12" s="359">
        <f>IF('Cash Flow'!D14&lt;&gt;0,1,0)</f>
        <v>0</v>
      </c>
      <c r="E12" s="359">
        <f>IF('Cash Flow'!E14='Cash Flow'!D14,0,IF('Cash Flow'!D14=0,1,('Cash Flow'!E14-'Cash Flow'!D14)/ABS('Cash Flow'!D14)))</f>
        <v>0</v>
      </c>
      <c r="F12" s="359">
        <f>IF('Cash Flow'!F14='Cash Flow'!E14,0,IF('Cash Flow'!E14=0,1,('Cash Flow'!F14-'Cash Flow'!E14)/ABS('Cash Flow'!E14)))</f>
        <v>0</v>
      </c>
      <c r="G12" s="359">
        <f>IF('Cash Flow'!G14='Cash Flow'!F14,0,IF('Cash Flow'!F14=0,1,('Cash Flow'!G14-'Cash Flow'!F14)/ABS('Cash Flow'!F14)))</f>
        <v>0</v>
      </c>
      <c r="H12" s="359">
        <f>IF('Cash Flow'!H14='Cash Flow'!G14,0,IF('Cash Flow'!G14=0,1,('Cash Flow'!H14-'Cash Flow'!G14)/ABS('Cash Flow'!G14)))</f>
        <v>0</v>
      </c>
      <c r="I12" s="359">
        <f>IF('Cash Flow'!I14='Cash Flow'!H14,0,IF('Cash Flow'!H14=0,1,('Cash Flow'!I14-'Cash Flow'!H14)/ABS('Cash Flow'!H14)))</f>
        <v>0</v>
      </c>
      <c r="J12" s="359">
        <f>IF('Cash Flow'!J14='Cash Flow'!I14,0,IF('Cash Flow'!I14=0,1,('Cash Flow'!J14-'Cash Flow'!I14)/ABS('Cash Flow'!I14)))</f>
        <v>0</v>
      </c>
      <c r="K12" s="359">
        <f>IF('Cash Flow'!K14='Cash Flow'!J14,0,IF('Cash Flow'!J14=0,1,('Cash Flow'!K14-'Cash Flow'!J14)/ABS('Cash Flow'!J14)))</f>
        <v>0</v>
      </c>
      <c r="L12" s="359">
        <f>IF('Cash Flow'!L14='Cash Flow'!K14,0,IF('Cash Flow'!K14=0,1,('Cash Flow'!L14-'Cash Flow'!K14)/ABS('Cash Flow'!K14)))</f>
        <v>0</v>
      </c>
      <c r="M12" s="359">
        <f>IF('Cash Flow'!M14='Cash Flow'!L14,0,IF('Cash Flow'!L14=0,1,('Cash Flow'!M14-'Cash Flow'!L14)/ABS('Cash Flow'!L14)))</f>
        <v>0</v>
      </c>
      <c r="N12" s="359">
        <f>IF('Cash Flow'!N14='Cash Flow'!M14,0,IF('Cash Flow'!M14=0,1,('Cash Flow'!N14-'Cash Flow'!M14)/ABS('Cash Flow'!M14)))</f>
        <v>0</v>
      </c>
      <c r="O12" s="359">
        <f>IF('Cash Flow'!O14='Cash Flow'!N14,0,IF('Cash Flow'!N14=0,1,('Cash Flow'!O14-'Cash Flow'!N14)/ABS('Cash Flow'!N14)))</f>
        <v>0</v>
      </c>
      <c r="P12" s="360">
        <f t="shared" si="0"/>
        <v>0</v>
      </c>
      <c r="Q12" s="361">
        <f>IF('Cash Flow'!O14='Cash Flow'!D14,0,IF('Cash Flow'!D14=0,1,('Cash Flow'!O14-'Cash Flow'!D14)/ABS('Cash Flow'!D14)))</f>
        <v>0</v>
      </c>
      <c r="R12" s="308"/>
      <c r="S12" s="308"/>
      <c r="T12" s="308"/>
      <c r="U12" s="406"/>
      <c r="V12" s="406"/>
    </row>
    <row r="13" spans="1:79" ht="11.25" customHeight="1" thickBot="1">
      <c r="A13" s="362"/>
      <c r="B13" s="364">
        <f>'Cash Flow'!B15</f>
        <v>0</v>
      </c>
      <c r="C13" s="364"/>
      <c r="D13" s="365">
        <f>IF('Cash Flow'!D15&lt;&gt;0,1,0)</f>
        <v>0</v>
      </c>
      <c r="E13" s="365">
        <f>IF('Cash Flow'!E15='Cash Flow'!D15,0,IF('Cash Flow'!D15=0,1,('Cash Flow'!E15-'Cash Flow'!D15)/ABS('Cash Flow'!D15)))</f>
        <v>0</v>
      </c>
      <c r="F13" s="365">
        <f>IF('Cash Flow'!F15='Cash Flow'!E15,0,IF('Cash Flow'!E15=0,1,('Cash Flow'!F15-'Cash Flow'!E15)/ABS('Cash Flow'!E15)))</f>
        <v>0</v>
      </c>
      <c r="G13" s="365">
        <f>IF('Cash Flow'!G15='Cash Flow'!F15,0,IF('Cash Flow'!F15=0,1,('Cash Flow'!G15-'Cash Flow'!F15)/ABS('Cash Flow'!F15)))</f>
        <v>0</v>
      </c>
      <c r="H13" s="365">
        <f>IF('Cash Flow'!H15='Cash Flow'!G15,0,IF('Cash Flow'!G15=0,1,('Cash Flow'!H15-'Cash Flow'!G15)/ABS('Cash Flow'!G15)))</f>
        <v>0</v>
      </c>
      <c r="I13" s="365">
        <f>IF('Cash Flow'!I15='Cash Flow'!H15,0,IF('Cash Flow'!H15=0,1,('Cash Flow'!I15-'Cash Flow'!H15)/ABS('Cash Flow'!H15)))</f>
        <v>0</v>
      </c>
      <c r="J13" s="365">
        <f>IF('Cash Flow'!J15='Cash Flow'!I15,0,IF('Cash Flow'!I15=0,1,('Cash Flow'!J15-'Cash Flow'!I15)/ABS('Cash Flow'!I15)))</f>
        <v>0</v>
      </c>
      <c r="K13" s="365">
        <f>IF('Cash Flow'!K15='Cash Flow'!J15,0,IF('Cash Flow'!J15=0,1,('Cash Flow'!K15-'Cash Flow'!J15)/ABS('Cash Flow'!J15)))</f>
        <v>0</v>
      </c>
      <c r="L13" s="365">
        <f>IF('Cash Flow'!L15='Cash Flow'!K15,0,IF('Cash Flow'!K15=0,1,('Cash Flow'!L15-'Cash Flow'!K15)/ABS('Cash Flow'!K15)))</f>
        <v>0</v>
      </c>
      <c r="M13" s="365">
        <f>IF('Cash Flow'!M15='Cash Flow'!L15,0,IF('Cash Flow'!L15=0,1,('Cash Flow'!M15-'Cash Flow'!L15)/ABS('Cash Flow'!L15)))</f>
        <v>0</v>
      </c>
      <c r="N13" s="365">
        <f>IF('Cash Flow'!N15='Cash Flow'!M15,0,IF('Cash Flow'!M15=0,1,('Cash Flow'!N15-'Cash Flow'!M15)/ABS('Cash Flow'!M15)))</f>
        <v>0</v>
      </c>
      <c r="O13" s="365">
        <f>IF('Cash Flow'!O15='Cash Flow'!N15,0,IF('Cash Flow'!N15=0,1,('Cash Flow'!O15-'Cash Flow'!N15)/ABS('Cash Flow'!N15)))</f>
        <v>0</v>
      </c>
      <c r="P13" s="366">
        <f t="shared" si="0"/>
        <v>0</v>
      </c>
      <c r="Q13" s="367">
        <f>IF('Cash Flow'!O15='Cash Flow'!D15,0,IF('Cash Flow'!D15=0,1,('Cash Flow'!O15-'Cash Flow'!D15)/ABS('Cash Flow'!D15)))</f>
        <v>0</v>
      </c>
      <c r="R13" s="308"/>
      <c r="S13" s="308"/>
      <c r="T13" s="308"/>
      <c r="U13" s="406"/>
      <c r="V13" s="406"/>
    </row>
    <row r="14" spans="1:79" ht="11.25" customHeight="1" thickTop="1">
      <c r="A14" s="362"/>
      <c r="B14" s="362" t="str">
        <f>'Cash Flow'!B16</f>
        <v>Cash required for COGS</v>
      </c>
      <c r="C14" s="362"/>
      <c r="D14" s="359">
        <f>IF('Cash Flow'!D16&lt;&gt;0,1,0)</f>
        <v>0</v>
      </c>
      <c r="E14" s="359">
        <f>IF('Cash Flow'!E16='Cash Flow'!D16,0,IF('Cash Flow'!D16=0,1,('Cash Flow'!E16-'Cash Flow'!D16)/ABS('Cash Flow'!D16)))</f>
        <v>0</v>
      </c>
      <c r="F14" s="359">
        <f>IF('Cash Flow'!F16='Cash Flow'!E16,0,IF('Cash Flow'!E16=0,1,('Cash Flow'!F16-'Cash Flow'!E16)/ABS('Cash Flow'!E16)))</f>
        <v>0</v>
      </c>
      <c r="G14" s="359">
        <f>IF('Cash Flow'!G16='Cash Flow'!F16,0,IF('Cash Flow'!F16=0,1,('Cash Flow'!G16-'Cash Flow'!F16)/ABS('Cash Flow'!F16)))</f>
        <v>0</v>
      </c>
      <c r="H14" s="359">
        <f>IF('Cash Flow'!H16='Cash Flow'!G16,0,IF('Cash Flow'!G16=0,1,('Cash Flow'!H16-'Cash Flow'!G16)/ABS('Cash Flow'!G16)))</f>
        <v>0</v>
      </c>
      <c r="I14" s="359">
        <f>IF('Cash Flow'!I16='Cash Flow'!H16,0,IF('Cash Flow'!H16=0,1,('Cash Flow'!I16-'Cash Flow'!H16)/ABS('Cash Flow'!H16)))</f>
        <v>0</v>
      </c>
      <c r="J14" s="359">
        <f>IF('Cash Flow'!J16='Cash Flow'!I16,0,IF('Cash Flow'!I16=0,1,('Cash Flow'!J16-'Cash Flow'!I16)/ABS('Cash Flow'!I16)))</f>
        <v>0</v>
      </c>
      <c r="K14" s="359">
        <f>IF('Cash Flow'!K16='Cash Flow'!J16,0,IF('Cash Flow'!J16=0,1,('Cash Flow'!K16-'Cash Flow'!J16)/ABS('Cash Flow'!J16)))</f>
        <v>0</v>
      </c>
      <c r="L14" s="359">
        <f>IF('Cash Flow'!L16='Cash Flow'!K16,0,IF('Cash Flow'!K16=0,1,('Cash Flow'!L16-'Cash Flow'!K16)/ABS('Cash Flow'!K16)))</f>
        <v>0</v>
      </c>
      <c r="M14" s="359">
        <f>IF('Cash Flow'!M16='Cash Flow'!L16,0,IF('Cash Flow'!L16=0,1,('Cash Flow'!M16-'Cash Flow'!L16)/ABS('Cash Flow'!L16)))</f>
        <v>0</v>
      </c>
      <c r="N14" s="359">
        <f>IF('Cash Flow'!N16='Cash Flow'!M16,0,IF('Cash Flow'!M16=0,1,('Cash Flow'!N16-'Cash Flow'!M16)/ABS('Cash Flow'!M16)))</f>
        <v>0</v>
      </c>
      <c r="O14" s="359">
        <f>IF('Cash Flow'!O16='Cash Flow'!N16,0,IF('Cash Flow'!N16=0,1,('Cash Flow'!O16-'Cash Flow'!N16)/ABS('Cash Flow'!N16)))</f>
        <v>0</v>
      </c>
      <c r="P14" s="360">
        <f t="shared" si="0"/>
        <v>0</v>
      </c>
      <c r="Q14" s="361">
        <f>IF('Cash Flow'!O16='Cash Flow'!D16,0,IF('Cash Flow'!D16=0,1,('Cash Flow'!O16-'Cash Flow'!D16)/ABS('Cash Flow'!D16)))</f>
        <v>0</v>
      </c>
      <c r="R14" s="308"/>
      <c r="S14" s="308"/>
      <c r="T14" s="308"/>
      <c r="U14" s="406"/>
      <c r="V14" s="406"/>
    </row>
    <row r="15" spans="1:79" ht="11.25" customHeight="1">
      <c r="A15" s="358" t="str">
        <f>'Cash Flow'!A17</f>
        <v>Operating Expenses ($)</v>
      </c>
      <c r="B15" s="362"/>
      <c r="C15" s="362"/>
      <c r="D15" s="359"/>
      <c r="E15" s="356"/>
      <c r="F15" s="356"/>
      <c r="G15" s="356"/>
      <c r="H15" s="356"/>
      <c r="I15" s="356"/>
      <c r="J15" s="356"/>
      <c r="K15" s="356"/>
      <c r="L15" s="356"/>
      <c r="M15" s="356"/>
      <c r="N15" s="356"/>
      <c r="O15" s="356"/>
      <c r="P15" s="360"/>
      <c r="Q15" s="360"/>
      <c r="R15" s="308"/>
      <c r="S15" s="308"/>
      <c r="T15" s="308"/>
      <c r="U15" s="406"/>
      <c r="V15" s="406"/>
    </row>
    <row r="16" spans="1:79" ht="11.25" customHeight="1">
      <c r="A16" s="362"/>
      <c r="B16" s="362" t="str">
        <f>'Cash Flow'!B18</f>
        <v>General Selling &amp; Admin</v>
      </c>
      <c r="C16" s="362"/>
      <c r="D16" s="359"/>
      <c r="E16" s="359"/>
      <c r="F16" s="359"/>
      <c r="G16" s="359"/>
      <c r="H16" s="359"/>
      <c r="I16" s="359"/>
      <c r="J16" s="359"/>
      <c r="K16" s="359"/>
      <c r="L16" s="359"/>
      <c r="M16" s="359"/>
      <c r="N16" s="359"/>
      <c r="O16" s="359"/>
      <c r="P16" s="360"/>
      <c r="Q16" s="360"/>
      <c r="R16" s="308"/>
      <c r="S16" s="308"/>
      <c r="T16" s="308"/>
      <c r="U16" s="406"/>
      <c r="V16" s="406"/>
    </row>
    <row r="17" spans="1:22" ht="11.25" customHeight="1">
      <c r="A17" s="362"/>
      <c r="B17" s="362"/>
      <c r="C17" s="362">
        <f>'Cash Flow'!C19</f>
        <v>0</v>
      </c>
      <c r="D17" s="359">
        <f>IF('Cash Flow'!D19&lt;&gt;0,1,0)</f>
        <v>0</v>
      </c>
      <c r="E17" s="359">
        <f>IF('Cash Flow'!E19='Cash Flow'!D19,0,IF('Cash Flow'!D19=0,1,('Cash Flow'!E19-'Cash Flow'!D19)/ABS('Cash Flow'!D19)))</f>
        <v>0</v>
      </c>
      <c r="F17" s="359">
        <f>IF('Cash Flow'!F19='Cash Flow'!E19,0,IF('Cash Flow'!E19=0,1,('Cash Flow'!F19-'Cash Flow'!E19)/ABS('Cash Flow'!E19)))</f>
        <v>0</v>
      </c>
      <c r="G17" s="359">
        <f>IF('Cash Flow'!G19='Cash Flow'!F19,0,IF('Cash Flow'!F19=0,1,('Cash Flow'!G19-'Cash Flow'!F19)/ABS('Cash Flow'!F19)))</f>
        <v>0</v>
      </c>
      <c r="H17" s="359">
        <f>IF('Cash Flow'!H19='Cash Flow'!G19,0,IF('Cash Flow'!G19=0,1,('Cash Flow'!H19-'Cash Flow'!G19)/ABS('Cash Flow'!G19)))</f>
        <v>0</v>
      </c>
      <c r="I17" s="359">
        <f>IF('Cash Flow'!I19='Cash Flow'!H19,0,IF('Cash Flow'!H19=0,1,('Cash Flow'!I19-'Cash Flow'!H19)/ABS('Cash Flow'!H19)))</f>
        <v>0</v>
      </c>
      <c r="J17" s="359">
        <f>IF('Cash Flow'!J19='Cash Flow'!I19,0,IF('Cash Flow'!I19=0,1,('Cash Flow'!J19-'Cash Flow'!I19)/ABS('Cash Flow'!I19)))</f>
        <v>0</v>
      </c>
      <c r="K17" s="359">
        <f>IF('Cash Flow'!K19='Cash Flow'!J19,0,IF('Cash Flow'!J19=0,1,('Cash Flow'!K19-'Cash Flow'!J19)/ABS('Cash Flow'!J19)))</f>
        <v>0</v>
      </c>
      <c r="L17" s="359">
        <f>IF('Cash Flow'!L19='Cash Flow'!K19,0,IF('Cash Flow'!K19=0,1,('Cash Flow'!L19-'Cash Flow'!K19)/ABS('Cash Flow'!K19)))</f>
        <v>0</v>
      </c>
      <c r="M17" s="359">
        <f>IF('Cash Flow'!M19='Cash Flow'!L19,0,IF('Cash Flow'!L19=0,1,('Cash Flow'!M19-'Cash Flow'!L19)/ABS('Cash Flow'!L19)))</f>
        <v>0</v>
      </c>
      <c r="N17" s="359">
        <f>IF('Cash Flow'!N19='Cash Flow'!M19,0,IF('Cash Flow'!M19=0,1,('Cash Flow'!N19-'Cash Flow'!M19)/ABS('Cash Flow'!M19)))</f>
        <v>0</v>
      </c>
      <c r="O17" s="359">
        <f>IF('Cash Flow'!O19='Cash Flow'!N19,0,IF('Cash Flow'!N19=0,1,('Cash Flow'!O19-'Cash Flow'!N19)/ABS('Cash Flow'!N19)))</f>
        <v>0</v>
      </c>
      <c r="P17" s="360">
        <f t="shared" ref="P17:P31" si="1">AVERAGE(D17:O17)</f>
        <v>0</v>
      </c>
      <c r="Q17" s="361">
        <f>IF('Cash Flow'!O19='Cash Flow'!D19,0,IF('Cash Flow'!D19=0,1,('Cash Flow'!O19-'Cash Flow'!D19)/ABS('Cash Flow'!D19)))</f>
        <v>0</v>
      </c>
      <c r="R17" s="308"/>
      <c r="S17" s="308"/>
      <c r="T17" s="308"/>
      <c r="U17" s="406"/>
      <c r="V17" s="406"/>
    </row>
    <row r="18" spans="1:22" ht="11.25" customHeight="1">
      <c r="A18" s="362"/>
      <c r="B18" s="362"/>
      <c r="C18" s="362">
        <f>'Cash Flow'!C20</f>
        <v>0</v>
      </c>
      <c r="D18" s="359">
        <f>IF('Cash Flow'!D20&lt;&gt;0,1,0)</f>
        <v>0</v>
      </c>
      <c r="E18" s="359">
        <f>IF('Cash Flow'!E20='Cash Flow'!D20,0,IF('Cash Flow'!D20=0,1,('Cash Flow'!E20-'Cash Flow'!D20)/ABS('Cash Flow'!D20)))</f>
        <v>0</v>
      </c>
      <c r="F18" s="359">
        <f>IF('Cash Flow'!F20='Cash Flow'!E20,0,IF('Cash Flow'!E20=0,1,('Cash Flow'!F20-'Cash Flow'!E20)/ABS('Cash Flow'!E20)))</f>
        <v>0</v>
      </c>
      <c r="G18" s="359">
        <f>IF('Cash Flow'!G20='Cash Flow'!F20,0,IF('Cash Flow'!F20=0,1,('Cash Flow'!G20-'Cash Flow'!F20)/ABS('Cash Flow'!F20)))</f>
        <v>0</v>
      </c>
      <c r="H18" s="359">
        <f>IF('Cash Flow'!H20='Cash Flow'!G20,0,IF('Cash Flow'!G20=0,1,('Cash Flow'!H20-'Cash Flow'!G20)/ABS('Cash Flow'!G20)))</f>
        <v>0</v>
      </c>
      <c r="I18" s="359">
        <f>IF('Cash Flow'!I20='Cash Flow'!H20,0,IF('Cash Flow'!H20=0,1,('Cash Flow'!I20-'Cash Flow'!H20)/ABS('Cash Flow'!H20)))</f>
        <v>0</v>
      </c>
      <c r="J18" s="359">
        <f>IF('Cash Flow'!J20='Cash Flow'!I20,0,IF('Cash Flow'!I20=0,1,('Cash Flow'!J20-'Cash Flow'!I20)/ABS('Cash Flow'!I20)))</f>
        <v>0</v>
      </c>
      <c r="K18" s="359">
        <f>IF('Cash Flow'!K20='Cash Flow'!J20,0,IF('Cash Flow'!J20=0,1,('Cash Flow'!K20-'Cash Flow'!J20)/ABS('Cash Flow'!J20)))</f>
        <v>0</v>
      </c>
      <c r="L18" s="359">
        <f>IF('Cash Flow'!L20='Cash Flow'!K20,0,IF('Cash Flow'!K20=0,1,('Cash Flow'!L20-'Cash Flow'!K20)/ABS('Cash Flow'!K20)))</f>
        <v>0</v>
      </c>
      <c r="M18" s="359">
        <f>IF('Cash Flow'!M20='Cash Flow'!L20,0,IF('Cash Flow'!L20=0,1,('Cash Flow'!M20-'Cash Flow'!L20)/ABS('Cash Flow'!L20)))</f>
        <v>0</v>
      </c>
      <c r="N18" s="359">
        <f>IF('Cash Flow'!N20='Cash Flow'!M20,0,IF('Cash Flow'!M20=0,1,('Cash Flow'!N20-'Cash Flow'!M20)/ABS('Cash Flow'!M20)))</f>
        <v>0</v>
      </c>
      <c r="O18" s="359">
        <f>IF('Cash Flow'!O20='Cash Flow'!N20,0,IF('Cash Flow'!N20=0,1,('Cash Flow'!O20-'Cash Flow'!N20)/ABS('Cash Flow'!N20)))</f>
        <v>0</v>
      </c>
      <c r="P18" s="360">
        <f t="shared" si="1"/>
        <v>0</v>
      </c>
      <c r="Q18" s="361">
        <f>IF('Cash Flow'!O20='Cash Flow'!D20,0,IF('Cash Flow'!D20=0,1,('Cash Flow'!O20-'Cash Flow'!D20)/ABS('Cash Flow'!D20)))</f>
        <v>0</v>
      </c>
      <c r="R18" s="308"/>
      <c r="S18" s="308"/>
      <c r="T18" s="308"/>
      <c r="U18" s="406"/>
      <c r="V18" s="406"/>
    </row>
    <row r="19" spans="1:22" ht="11.25" customHeight="1">
      <c r="A19" s="362"/>
      <c r="B19" s="362">
        <f>'Cash Flow'!B21</f>
        <v>0</v>
      </c>
      <c r="C19" s="362"/>
      <c r="D19" s="359">
        <f>IF('Cash Flow'!D21&lt;&gt;0,1,0)</f>
        <v>0</v>
      </c>
      <c r="E19" s="359">
        <f>IF('Cash Flow'!E21='Cash Flow'!D21,0,IF('Cash Flow'!D21=0,1,('Cash Flow'!E21-'Cash Flow'!D21)/ABS('Cash Flow'!D21)))</f>
        <v>0</v>
      </c>
      <c r="F19" s="359">
        <f>IF('Cash Flow'!F21='Cash Flow'!E21,0,IF('Cash Flow'!E21=0,1,('Cash Flow'!F21-'Cash Flow'!E21)/ABS('Cash Flow'!E21)))</f>
        <v>0</v>
      </c>
      <c r="G19" s="359">
        <f>IF('Cash Flow'!G21='Cash Flow'!F21,0,IF('Cash Flow'!F21=0,1,('Cash Flow'!G21-'Cash Flow'!F21)/ABS('Cash Flow'!F21)))</f>
        <v>0</v>
      </c>
      <c r="H19" s="359">
        <f>IF('Cash Flow'!H21='Cash Flow'!G21,0,IF('Cash Flow'!G21=0,1,('Cash Flow'!H21-'Cash Flow'!G21)/ABS('Cash Flow'!G21)))</f>
        <v>0</v>
      </c>
      <c r="I19" s="359">
        <f>IF('Cash Flow'!I21='Cash Flow'!H21,0,IF('Cash Flow'!H21=0,1,('Cash Flow'!I21-'Cash Flow'!H21)/ABS('Cash Flow'!H21)))</f>
        <v>0</v>
      </c>
      <c r="J19" s="359">
        <f>IF('Cash Flow'!J21='Cash Flow'!I21,0,IF('Cash Flow'!I21=0,1,('Cash Flow'!J21-'Cash Flow'!I21)/ABS('Cash Flow'!I21)))</f>
        <v>0</v>
      </c>
      <c r="K19" s="359">
        <f>IF('Cash Flow'!K21='Cash Flow'!J21,0,IF('Cash Flow'!J21=0,1,('Cash Flow'!K21-'Cash Flow'!J21)/ABS('Cash Flow'!J21)))</f>
        <v>0</v>
      </c>
      <c r="L19" s="359">
        <f>IF('Cash Flow'!L21='Cash Flow'!K21,0,IF('Cash Flow'!K21=0,1,('Cash Flow'!L21-'Cash Flow'!K21)/ABS('Cash Flow'!K21)))</f>
        <v>0</v>
      </c>
      <c r="M19" s="359">
        <f>IF('Cash Flow'!M21='Cash Flow'!L21,0,IF('Cash Flow'!L21=0,1,('Cash Flow'!M21-'Cash Flow'!L21)/ABS('Cash Flow'!L21)))</f>
        <v>0</v>
      </c>
      <c r="N19" s="359">
        <f>IF('Cash Flow'!N21='Cash Flow'!M21,0,IF('Cash Flow'!M21=0,1,('Cash Flow'!N21-'Cash Flow'!M21)/ABS('Cash Flow'!M21)))</f>
        <v>0</v>
      </c>
      <c r="O19" s="359">
        <f>IF('Cash Flow'!O21='Cash Flow'!N21,0,IF('Cash Flow'!N21=0,1,('Cash Flow'!O21-'Cash Flow'!N21)/ABS('Cash Flow'!N21)))</f>
        <v>1</v>
      </c>
      <c r="P19" s="360">
        <f t="shared" si="1"/>
        <v>8.3333333333333329E-2</v>
      </c>
      <c r="Q19" s="361">
        <f>IF('Cash Flow'!O21='Cash Flow'!D21,0,IF('Cash Flow'!D21=0,1,('Cash Flow'!O21-'Cash Flow'!D21)/ABS('Cash Flow'!D21)))</f>
        <v>1</v>
      </c>
      <c r="R19" s="308"/>
      <c r="S19" s="308"/>
      <c r="T19" s="308"/>
      <c r="U19" s="406"/>
      <c r="V19" s="406"/>
    </row>
    <row r="20" spans="1:22" ht="11.25" customHeight="1">
      <c r="A20" s="362"/>
      <c r="B20" s="362" t="str">
        <f>'Cash Flow'!B22</f>
        <v>Logo</v>
      </c>
      <c r="C20" s="362"/>
      <c r="D20" s="359">
        <f>IF('Cash Flow'!D22&lt;&gt;0,1,0)</f>
        <v>0</v>
      </c>
      <c r="E20" s="359">
        <f>IF('Cash Flow'!E22='Cash Flow'!D22,0,IF('Cash Flow'!D22=0,1,('Cash Flow'!E22-'Cash Flow'!D22)/ABS('Cash Flow'!D22)))</f>
        <v>0</v>
      </c>
      <c r="F20" s="359">
        <f>IF('Cash Flow'!F22='Cash Flow'!E22,0,IF('Cash Flow'!E22=0,1,('Cash Flow'!F22-'Cash Flow'!E22)/ABS('Cash Flow'!E22)))</f>
        <v>0</v>
      </c>
      <c r="G20" s="359">
        <f>IF('Cash Flow'!G22='Cash Flow'!F22,0,IF('Cash Flow'!F22=0,1,('Cash Flow'!G22-'Cash Flow'!F22)/ABS('Cash Flow'!F22)))</f>
        <v>0</v>
      </c>
      <c r="H20" s="359">
        <f>IF('Cash Flow'!H22='Cash Flow'!G22,0,IF('Cash Flow'!G22=0,1,('Cash Flow'!H22-'Cash Flow'!G22)/ABS('Cash Flow'!G22)))</f>
        <v>0</v>
      </c>
      <c r="I20" s="359">
        <f>IF('Cash Flow'!I22='Cash Flow'!H22,0,IF('Cash Flow'!H22=0,1,('Cash Flow'!I22-'Cash Flow'!H22)/ABS('Cash Flow'!H22)))</f>
        <v>0</v>
      </c>
      <c r="J20" s="359">
        <f>IF('Cash Flow'!J22='Cash Flow'!I22,0,IF('Cash Flow'!I22=0,1,('Cash Flow'!J22-'Cash Flow'!I22)/ABS('Cash Flow'!I22)))</f>
        <v>0</v>
      </c>
      <c r="K20" s="359">
        <f>IF('Cash Flow'!K22='Cash Flow'!J22,0,IF('Cash Flow'!J22=0,1,('Cash Flow'!K22-'Cash Flow'!J22)/ABS('Cash Flow'!J22)))</f>
        <v>1</v>
      </c>
      <c r="L20" s="359">
        <f>IF('Cash Flow'!L22='Cash Flow'!K22,0,IF('Cash Flow'!K22=0,1,('Cash Flow'!L22-'Cash Flow'!K22)/ABS('Cash Flow'!K22)))</f>
        <v>-1</v>
      </c>
      <c r="M20" s="359">
        <f>IF('Cash Flow'!M22='Cash Flow'!L22,0,IF('Cash Flow'!L22=0,1,('Cash Flow'!M22-'Cash Flow'!L22)/ABS('Cash Flow'!L22)))</f>
        <v>0</v>
      </c>
      <c r="N20" s="359">
        <f>IF('Cash Flow'!N22='Cash Flow'!M22,0,IF('Cash Flow'!M22=0,1,('Cash Flow'!N22-'Cash Flow'!M22)/ABS('Cash Flow'!M22)))</f>
        <v>0</v>
      </c>
      <c r="O20" s="359">
        <f>IF('Cash Flow'!O22='Cash Flow'!N22,0,IF('Cash Flow'!N22=0,1,('Cash Flow'!O22-'Cash Flow'!N22)/ABS('Cash Flow'!N22)))</f>
        <v>0</v>
      </c>
      <c r="P20" s="360">
        <f t="shared" si="1"/>
        <v>0</v>
      </c>
      <c r="Q20" s="361">
        <f>IF('Cash Flow'!O22='Cash Flow'!D22,0,IF('Cash Flow'!D22=0,1,('Cash Flow'!O22-'Cash Flow'!D22)/ABS('Cash Flow'!D22)))</f>
        <v>0</v>
      </c>
      <c r="R20" s="308"/>
      <c r="S20" s="308"/>
      <c r="T20" s="308"/>
      <c r="U20" s="406"/>
      <c r="V20" s="406"/>
    </row>
    <row r="21" spans="1:22" ht="11.25" customHeight="1">
      <c r="A21" s="362"/>
      <c r="B21" s="362" t="str">
        <f>'Cash Flow'!B23</f>
        <v>Amazon Card Reader</v>
      </c>
      <c r="C21" s="362"/>
      <c r="D21" s="359">
        <f>IF('Cash Flow'!D23&lt;&gt;0,1,0)</f>
        <v>0</v>
      </c>
      <c r="E21" s="359">
        <f>IF('Cash Flow'!E23='Cash Flow'!D23,0,IF('Cash Flow'!D23=0,1,('Cash Flow'!E23-'Cash Flow'!D23)/ABS('Cash Flow'!D23)))</f>
        <v>0</v>
      </c>
      <c r="F21" s="359">
        <f>IF('Cash Flow'!F23='Cash Flow'!E23,0,IF('Cash Flow'!E23=0,1,('Cash Flow'!F23-'Cash Flow'!E23)/ABS('Cash Flow'!E23)))</f>
        <v>0</v>
      </c>
      <c r="G21" s="359">
        <f>IF('Cash Flow'!G23='Cash Flow'!F23,0,IF('Cash Flow'!F23=0,1,('Cash Flow'!G23-'Cash Flow'!F23)/ABS('Cash Flow'!F23)))</f>
        <v>0</v>
      </c>
      <c r="H21" s="359">
        <f>IF('Cash Flow'!H23='Cash Flow'!G23,0,IF('Cash Flow'!G23=0,1,('Cash Flow'!H23-'Cash Flow'!G23)/ABS('Cash Flow'!G23)))</f>
        <v>0</v>
      </c>
      <c r="I21" s="359">
        <f>IF('Cash Flow'!I23='Cash Flow'!H23,0,IF('Cash Flow'!H23=0,1,('Cash Flow'!I23-'Cash Flow'!H23)/ABS('Cash Flow'!H23)))</f>
        <v>0</v>
      </c>
      <c r="J21" s="359">
        <f>IF('Cash Flow'!J23='Cash Flow'!I23,0,IF('Cash Flow'!I23=0,1,('Cash Flow'!J23-'Cash Flow'!I23)/ABS('Cash Flow'!I23)))</f>
        <v>0</v>
      </c>
      <c r="K21" s="359">
        <f>IF('Cash Flow'!K23='Cash Flow'!J23,0,IF('Cash Flow'!J23=0,1,('Cash Flow'!K23-'Cash Flow'!J23)/ABS('Cash Flow'!J23)))</f>
        <v>1</v>
      </c>
      <c r="L21" s="359">
        <f>IF('Cash Flow'!L23='Cash Flow'!K23,0,IF('Cash Flow'!K23=0,1,('Cash Flow'!L23-'Cash Flow'!K23)/ABS('Cash Flow'!K23)))</f>
        <v>-1</v>
      </c>
      <c r="M21" s="359">
        <f>IF('Cash Flow'!M23='Cash Flow'!L23,0,IF('Cash Flow'!L23=0,1,('Cash Flow'!M23-'Cash Flow'!L23)/ABS('Cash Flow'!L23)))</f>
        <v>0</v>
      </c>
      <c r="N21" s="359">
        <f>IF('Cash Flow'!N23='Cash Flow'!M23,0,IF('Cash Flow'!M23=0,1,('Cash Flow'!N23-'Cash Flow'!M23)/ABS('Cash Flow'!M23)))</f>
        <v>0</v>
      </c>
      <c r="O21" s="359">
        <f>IF('Cash Flow'!O23='Cash Flow'!N23,0,IF('Cash Flow'!N23=0,1,('Cash Flow'!O23-'Cash Flow'!N23)/ABS('Cash Flow'!N23)))</f>
        <v>0</v>
      </c>
      <c r="P21" s="360">
        <f t="shared" si="1"/>
        <v>0</v>
      </c>
      <c r="Q21" s="361">
        <f>IF('Cash Flow'!O23='Cash Flow'!D23,0,IF('Cash Flow'!D23=0,1,('Cash Flow'!O23-'Cash Flow'!D23)/ABS('Cash Flow'!D23)))</f>
        <v>0</v>
      </c>
      <c r="R21" s="308"/>
      <c r="S21" s="308"/>
      <c r="T21" s="308"/>
      <c r="U21" s="406"/>
      <c r="V21" s="406"/>
    </row>
    <row r="22" spans="1:22" ht="11.25" customHeight="1">
      <c r="A22" s="362"/>
      <c r="B22" s="362" t="str">
        <f>'Cash Flow'!B24</f>
        <v>HoloView Domain Name</v>
      </c>
      <c r="C22" s="362"/>
      <c r="D22" s="359">
        <f>IF('Cash Flow'!D24&lt;&gt;0,1,0)</f>
        <v>0</v>
      </c>
      <c r="E22" s="359">
        <f>IF('Cash Flow'!E24='Cash Flow'!D24,0,IF('Cash Flow'!D24=0,1,('Cash Flow'!E24-'Cash Flow'!D24)/ABS('Cash Flow'!D24)))</f>
        <v>0</v>
      </c>
      <c r="F22" s="359">
        <f>IF('Cash Flow'!F24='Cash Flow'!E24,0,IF('Cash Flow'!E24=0,1,('Cash Flow'!F24-'Cash Flow'!E24)/ABS('Cash Flow'!E24)))</f>
        <v>0</v>
      </c>
      <c r="G22" s="359">
        <f>IF('Cash Flow'!G24='Cash Flow'!F24,0,IF('Cash Flow'!F24=0,1,('Cash Flow'!G24-'Cash Flow'!F24)/ABS('Cash Flow'!F24)))</f>
        <v>0</v>
      </c>
      <c r="H22" s="359">
        <f>IF('Cash Flow'!H24='Cash Flow'!G24,0,IF('Cash Flow'!G24=0,1,('Cash Flow'!H24-'Cash Flow'!G24)/ABS('Cash Flow'!G24)))</f>
        <v>0</v>
      </c>
      <c r="I22" s="359">
        <f>IF('Cash Flow'!I24='Cash Flow'!H24,0,IF('Cash Flow'!H24=0,1,('Cash Flow'!I24-'Cash Flow'!H24)/ABS('Cash Flow'!H24)))</f>
        <v>0</v>
      </c>
      <c r="J22" s="359">
        <f>IF('Cash Flow'!J24='Cash Flow'!I24,0,IF('Cash Flow'!I24=0,1,('Cash Flow'!J24-'Cash Flow'!I24)/ABS('Cash Flow'!I24)))</f>
        <v>0</v>
      </c>
      <c r="K22" s="359">
        <f>IF('Cash Flow'!K24='Cash Flow'!J24,0,IF('Cash Flow'!J24=0,1,('Cash Flow'!K24-'Cash Flow'!J24)/ABS('Cash Flow'!J24)))</f>
        <v>1</v>
      </c>
      <c r="L22" s="359">
        <f>IF('Cash Flow'!L24='Cash Flow'!K24,0,IF('Cash Flow'!K24=0,1,('Cash Flow'!L24-'Cash Flow'!K24)/ABS('Cash Flow'!K24)))</f>
        <v>-1</v>
      </c>
      <c r="M22" s="359">
        <f>IF('Cash Flow'!M24='Cash Flow'!L24,0,IF('Cash Flow'!L24=0,1,('Cash Flow'!M24-'Cash Flow'!L24)/ABS('Cash Flow'!L24)))</f>
        <v>0</v>
      </c>
      <c r="N22" s="359">
        <f>IF('Cash Flow'!N24='Cash Flow'!M24,0,IF('Cash Flow'!M24=0,1,('Cash Flow'!N24-'Cash Flow'!M24)/ABS('Cash Flow'!M24)))</f>
        <v>0</v>
      </c>
      <c r="O22" s="359">
        <f>IF('Cash Flow'!O24='Cash Flow'!N24,0,IF('Cash Flow'!N24=0,1,('Cash Flow'!O24-'Cash Flow'!N24)/ABS('Cash Flow'!N24)))</f>
        <v>0</v>
      </c>
      <c r="P22" s="360">
        <f t="shared" si="1"/>
        <v>0</v>
      </c>
      <c r="Q22" s="361">
        <f>IF('Cash Flow'!O24='Cash Flow'!D24,0,IF('Cash Flow'!D24=0,1,('Cash Flow'!O24-'Cash Flow'!D24)/ABS('Cash Flow'!D24)))</f>
        <v>0</v>
      </c>
      <c r="R22" s="308"/>
      <c r="S22" s="308"/>
      <c r="T22" s="308"/>
      <c r="U22" s="406"/>
      <c r="V22" s="406"/>
    </row>
    <row r="23" spans="1:22" ht="11.25" customHeight="1">
      <c r="A23" s="362"/>
      <c r="B23" s="362" t="str">
        <f>'Cash Flow'!B25</f>
        <v>Shirt/Business Cards</v>
      </c>
      <c r="C23" s="362"/>
      <c r="D23" s="359">
        <f>IF('Cash Flow'!D25&lt;&gt;0,1,0)</f>
        <v>0</v>
      </c>
      <c r="E23" s="359">
        <f>IF('Cash Flow'!E25='Cash Flow'!D25,0,IF('Cash Flow'!D25=0,1,('Cash Flow'!E25-'Cash Flow'!D25)/ABS('Cash Flow'!D25)))</f>
        <v>0</v>
      </c>
      <c r="F23" s="359">
        <f>IF('Cash Flow'!F25='Cash Flow'!E25,0,IF('Cash Flow'!E25=0,1,('Cash Flow'!F25-'Cash Flow'!E25)/ABS('Cash Flow'!E25)))</f>
        <v>0</v>
      </c>
      <c r="G23" s="359">
        <f>IF('Cash Flow'!G25='Cash Flow'!F25,0,IF('Cash Flow'!F25=0,1,('Cash Flow'!G25-'Cash Flow'!F25)/ABS('Cash Flow'!F25)))</f>
        <v>0</v>
      </c>
      <c r="H23" s="359">
        <f>IF('Cash Flow'!H25='Cash Flow'!G25,0,IF('Cash Flow'!G25=0,1,('Cash Flow'!H25-'Cash Flow'!G25)/ABS('Cash Flow'!G25)))</f>
        <v>0</v>
      </c>
      <c r="I23" s="359">
        <f>IF('Cash Flow'!I25='Cash Flow'!H25,0,IF('Cash Flow'!H25=0,1,('Cash Flow'!I25-'Cash Flow'!H25)/ABS('Cash Flow'!H25)))</f>
        <v>0</v>
      </c>
      <c r="J23" s="359">
        <f>IF('Cash Flow'!J25='Cash Flow'!I25,0,IF('Cash Flow'!I25=0,1,('Cash Flow'!J25-'Cash Flow'!I25)/ABS('Cash Flow'!I25)))</f>
        <v>0</v>
      </c>
      <c r="K23" s="359">
        <f>IF('Cash Flow'!K25='Cash Flow'!J25,0,IF('Cash Flow'!J25=0,1,('Cash Flow'!K25-'Cash Flow'!J25)/ABS('Cash Flow'!J25)))</f>
        <v>0</v>
      </c>
      <c r="L23" s="359">
        <f>IF('Cash Flow'!L25='Cash Flow'!K25,0,IF('Cash Flow'!K25=0,1,('Cash Flow'!L25-'Cash Flow'!K25)/ABS('Cash Flow'!K25)))</f>
        <v>1</v>
      </c>
      <c r="M23" s="359">
        <f>IF('Cash Flow'!M25='Cash Flow'!L25,0,IF('Cash Flow'!L25=0,1,('Cash Flow'!M25-'Cash Flow'!L25)/ABS('Cash Flow'!L25)))</f>
        <v>-1</v>
      </c>
      <c r="N23" s="359">
        <f>IF('Cash Flow'!N25='Cash Flow'!M25,0,IF('Cash Flow'!M25=0,1,('Cash Flow'!N25-'Cash Flow'!M25)/ABS('Cash Flow'!M25)))</f>
        <v>0</v>
      </c>
      <c r="O23" s="359">
        <f>IF('Cash Flow'!O25='Cash Flow'!N25,0,IF('Cash Flow'!N25=0,1,('Cash Flow'!O25-'Cash Flow'!N25)/ABS('Cash Flow'!N25)))</f>
        <v>0</v>
      </c>
      <c r="P23" s="360">
        <f t="shared" si="1"/>
        <v>0</v>
      </c>
      <c r="Q23" s="361">
        <f>IF('Cash Flow'!O25='Cash Flow'!D25,0,IF('Cash Flow'!D25=0,1,('Cash Flow'!O25-'Cash Flow'!D25)/ABS('Cash Flow'!D25)))</f>
        <v>0</v>
      </c>
      <c r="R23" s="308"/>
      <c r="S23" s="308"/>
      <c r="T23" s="308"/>
      <c r="U23" s="406"/>
      <c r="V23" s="406"/>
    </row>
    <row r="24" spans="1:22" ht="11.25" customHeight="1">
      <c r="A24" s="362"/>
      <c r="B24" s="362" t="str">
        <f>'Cash Flow'!B26</f>
        <v>SiteGround Web Hosting</v>
      </c>
      <c r="C24" s="362"/>
      <c r="D24" s="359">
        <f>IF('Cash Flow'!D26&lt;&gt;0,1,0)</f>
        <v>0</v>
      </c>
      <c r="E24" s="359">
        <f>IF('Cash Flow'!E26='Cash Flow'!D26,0,IF('Cash Flow'!D26=0,1,('Cash Flow'!E26-'Cash Flow'!D26)/ABS('Cash Flow'!D26)))</f>
        <v>0</v>
      </c>
      <c r="F24" s="359">
        <f>IF('Cash Flow'!F26='Cash Flow'!E26,0,IF('Cash Flow'!E26=0,1,('Cash Flow'!F26-'Cash Flow'!E26)/ABS('Cash Flow'!E26)))</f>
        <v>0</v>
      </c>
      <c r="G24" s="359">
        <f>IF('Cash Flow'!G26='Cash Flow'!F26,0,IF('Cash Flow'!F26=0,1,('Cash Flow'!G26-'Cash Flow'!F26)/ABS('Cash Flow'!F26)))</f>
        <v>0</v>
      </c>
      <c r="H24" s="359">
        <f>IF('Cash Flow'!H26='Cash Flow'!G26,0,IF('Cash Flow'!G26=0,1,('Cash Flow'!H26-'Cash Flow'!G26)/ABS('Cash Flow'!G26)))</f>
        <v>0</v>
      </c>
      <c r="I24" s="359">
        <f>IF('Cash Flow'!I26='Cash Flow'!H26,0,IF('Cash Flow'!H26=0,1,('Cash Flow'!I26-'Cash Flow'!H26)/ABS('Cash Flow'!H26)))</f>
        <v>0</v>
      </c>
      <c r="J24" s="359">
        <f>IF('Cash Flow'!J26='Cash Flow'!I26,0,IF('Cash Flow'!I26=0,1,('Cash Flow'!J26-'Cash Flow'!I26)/ABS('Cash Flow'!I26)))</f>
        <v>0</v>
      </c>
      <c r="K24" s="359">
        <f>IF('Cash Flow'!K26='Cash Flow'!J26,0,IF('Cash Flow'!J26=0,1,('Cash Flow'!K26-'Cash Flow'!J26)/ABS('Cash Flow'!J26)))</f>
        <v>0</v>
      </c>
      <c r="L24" s="359">
        <f>IF('Cash Flow'!L26='Cash Flow'!K26,0,IF('Cash Flow'!K26=0,1,('Cash Flow'!L26-'Cash Flow'!K26)/ABS('Cash Flow'!K26)))</f>
        <v>1</v>
      </c>
      <c r="M24" s="359">
        <f>IF('Cash Flow'!M26='Cash Flow'!L26,0,IF('Cash Flow'!L26=0,1,('Cash Flow'!M26-'Cash Flow'!L26)/ABS('Cash Flow'!L26)))</f>
        <v>-1</v>
      </c>
      <c r="N24" s="359">
        <f>IF('Cash Flow'!N26='Cash Flow'!M26,0,IF('Cash Flow'!M26=0,1,('Cash Flow'!N26-'Cash Flow'!M26)/ABS('Cash Flow'!M26)))</f>
        <v>0</v>
      </c>
      <c r="O24" s="359">
        <f>IF('Cash Flow'!O26='Cash Flow'!N26,0,IF('Cash Flow'!N26=0,1,('Cash Flow'!O26-'Cash Flow'!N26)/ABS('Cash Flow'!N26)))</f>
        <v>0</v>
      </c>
      <c r="P24" s="360">
        <f t="shared" si="1"/>
        <v>0</v>
      </c>
      <c r="Q24" s="361">
        <f>IF('Cash Flow'!O26='Cash Flow'!D26,0,IF('Cash Flow'!D26=0,1,('Cash Flow'!O26-'Cash Flow'!D26)/ABS('Cash Flow'!D26)))</f>
        <v>0</v>
      </c>
      <c r="R24" s="308"/>
      <c r="S24" s="308"/>
      <c r="T24" s="308"/>
      <c r="U24" s="406"/>
      <c r="V24" s="406"/>
    </row>
    <row r="25" spans="1:22" ht="11.25" customHeight="1">
      <c r="A25" s="362"/>
      <c r="B25" s="362" t="str">
        <f>'Cash Flow'!B27</f>
        <v>Acrylic</v>
      </c>
      <c r="C25" s="362"/>
      <c r="D25" s="359">
        <f>IF('Cash Flow'!D27&lt;&gt;0,1,0)</f>
        <v>0</v>
      </c>
      <c r="E25" s="359">
        <f>IF('Cash Flow'!E27='Cash Flow'!D27,0,IF('Cash Flow'!D27=0,1,('Cash Flow'!E27-'Cash Flow'!D27)/ABS('Cash Flow'!D27)))</f>
        <v>0</v>
      </c>
      <c r="F25" s="359">
        <f>IF('Cash Flow'!F27='Cash Flow'!E27,0,IF('Cash Flow'!E27=0,1,('Cash Flow'!F27-'Cash Flow'!E27)/ABS('Cash Flow'!E27)))</f>
        <v>0</v>
      </c>
      <c r="G25" s="359">
        <f>IF('Cash Flow'!G27='Cash Flow'!F27,0,IF('Cash Flow'!F27=0,1,('Cash Flow'!G27-'Cash Flow'!F27)/ABS('Cash Flow'!F27)))</f>
        <v>0</v>
      </c>
      <c r="H25" s="359">
        <f>IF('Cash Flow'!H27='Cash Flow'!G27,0,IF('Cash Flow'!G27=0,1,('Cash Flow'!H27-'Cash Flow'!G27)/ABS('Cash Flow'!G27)))</f>
        <v>0</v>
      </c>
      <c r="I25" s="359">
        <f>IF('Cash Flow'!I27='Cash Flow'!H27,0,IF('Cash Flow'!H27=0,1,('Cash Flow'!I27-'Cash Flow'!H27)/ABS('Cash Flow'!H27)))</f>
        <v>0</v>
      </c>
      <c r="J25" s="359">
        <f>IF('Cash Flow'!J27='Cash Flow'!I27,0,IF('Cash Flow'!I27=0,1,('Cash Flow'!J27-'Cash Flow'!I27)/ABS('Cash Flow'!I27)))</f>
        <v>0</v>
      </c>
      <c r="K25" s="359">
        <f>IF('Cash Flow'!K27='Cash Flow'!J27,0,IF('Cash Flow'!J27=0,1,('Cash Flow'!K27-'Cash Flow'!J27)/ABS('Cash Flow'!J27)))</f>
        <v>0</v>
      </c>
      <c r="L25" s="359">
        <f>IF('Cash Flow'!L27='Cash Flow'!K27,0,IF('Cash Flow'!K27=0,1,('Cash Flow'!L27-'Cash Flow'!K27)/ABS('Cash Flow'!K27)))</f>
        <v>1</v>
      </c>
      <c r="M25" s="359">
        <f>IF('Cash Flow'!M27='Cash Flow'!L27,0,IF('Cash Flow'!L27=0,1,('Cash Flow'!M27-'Cash Flow'!L27)/ABS('Cash Flow'!L27)))</f>
        <v>-1</v>
      </c>
      <c r="N25" s="359">
        <f>IF('Cash Flow'!N27='Cash Flow'!M27,0,IF('Cash Flow'!M27=0,1,('Cash Flow'!N27-'Cash Flow'!M27)/ABS('Cash Flow'!M27)))</f>
        <v>0</v>
      </c>
      <c r="O25" s="359">
        <f>IF('Cash Flow'!O27='Cash Flow'!N27,0,IF('Cash Flow'!N27=0,1,('Cash Flow'!O27-'Cash Flow'!N27)/ABS('Cash Flow'!N27)))</f>
        <v>0</v>
      </c>
      <c r="P25" s="360">
        <f t="shared" si="1"/>
        <v>0</v>
      </c>
      <c r="Q25" s="361">
        <f>IF('Cash Flow'!O27='Cash Flow'!D27,0,IF('Cash Flow'!D27=0,1,('Cash Flow'!O27-'Cash Flow'!D27)/ABS('Cash Flow'!D27)))</f>
        <v>0</v>
      </c>
      <c r="R25" s="308"/>
      <c r="S25" s="308"/>
      <c r="T25" s="308"/>
      <c r="U25" s="406"/>
      <c r="V25" s="406"/>
    </row>
    <row r="26" spans="1:22" ht="11.25" customHeight="1">
      <c r="A26" s="362"/>
      <c r="B26" s="362" t="str">
        <f>'Cash Flow'!B28</f>
        <v>3D Printing Filament</v>
      </c>
      <c r="C26" s="362"/>
      <c r="D26" s="359">
        <f>IF('Cash Flow'!D28&lt;&gt;0,1,0)</f>
        <v>0</v>
      </c>
      <c r="E26" s="359">
        <f>IF('Cash Flow'!E28='Cash Flow'!D28,0,IF('Cash Flow'!D28=0,1,('Cash Flow'!E28-'Cash Flow'!D28)/ABS('Cash Flow'!D28)))</f>
        <v>0</v>
      </c>
      <c r="F26" s="359">
        <f>IF('Cash Flow'!F28='Cash Flow'!E28,0,IF('Cash Flow'!E28=0,1,('Cash Flow'!F28-'Cash Flow'!E28)/ABS('Cash Flow'!E28)))</f>
        <v>0</v>
      </c>
      <c r="G26" s="359">
        <f>IF('Cash Flow'!G28='Cash Flow'!F28,0,IF('Cash Flow'!F28=0,1,('Cash Flow'!G28-'Cash Flow'!F28)/ABS('Cash Flow'!F28)))</f>
        <v>0</v>
      </c>
      <c r="H26" s="359">
        <f>IF('Cash Flow'!H28='Cash Flow'!G28,0,IF('Cash Flow'!G28=0,1,('Cash Flow'!H28-'Cash Flow'!G28)/ABS('Cash Flow'!G28)))</f>
        <v>0</v>
      </c>
      <c r="I26" s="359">
        <f>IF('Cash Flow'!I28='Cash Flow'!H28,0,IF('Cash Flow'!H28=0,1,('Cash Flow'!I28-'Cash Flow'!H28)/ABS('Cash Flow'!H28)))</f>
        <v>0</v>
      </c>
      <c r="J26" s="359">
        <f>IF('Cash Flow'!J28='Cash Flow'!I28,0,IF('Cash Flow'!I28=0,1,('Cash Flow'!J28-'Cash Flow'!I28)/ABS('Cash Flow'!I28)))</f>
        <v>0</v>
      </c>
      <c r="K26" s="359">
        <f>IF('Cash Flow'!K28='Cash Flow'!J28,0,IF('Cash Flow'!J28=0,1,('Cash Flow'!K28-'Cash Flow'!J28)/ABS('Cash Flow'!J28)))</f>
        <v>0</v>
      </c>
      <c r="L26" s="359">
        <f>IF('Cash Flow'!L28='Cash Flow'!K28,0,IF('Cash Flow'!K28=0,1,('Cash Flow'!L28-'Cash Flow'!K28)/ABS('Cash Flow'!K28)))</f>
        <v>1</v>
      </c>
      <c r="M26" s="359">
        <f>IF('Cash Flow'!M28='Cash Flow'!L28,0,IF('Cash Flow'!L28=0,1,('Cash Flow'!M28-'Cash Flow'!L28)/ABS('Cash Flow'!L28)))</f>
        <v>-1</v>
      </c>
      <c r="N26" s="359">
        <f>IF('Cash Flow'!N28='Cash Flow'!M28,0,IF('Cash Flow'!M28=0,1,('Cash Flow'!N28-'Cash Flow'!M28)/ABS('Cash Flow'!M28)))</f>
        <v>0</v>
      </c>
      <c r="O26" s="359">
        <f>IF('Cash Flow'!O28='Cash Flow'!N28,0,IF('Cash Flow'!N28=0,1,('Cash Flow'!O28-'Cash Flow'!N28)/ABS('Cash Flow'!N28)))</f>
        <v>0</v>
      </c>
      <c r="P26" s="360">
        <f t="shared" si="1"/>
        <v>0</v>
      </c>
      <c r="Q26" s="361">
        <f>IF('Cash Flow'!O28='Cash Flow'!D28,0,IF('Cash Flow'!D28=0,1,('Cash Flow'!O28-'Cash Flow'!D28)/ABS('Cash Flow'!D28)))</f>
        <v>0</v>
      </c>
      <c r="R26" s="308"/>
      <c r="S26" s="308"/>
      <c r="T26" s="308"/>
      <c r="U26" s="406"/>
      <c r="V26" s="406"/>
    </row>
    <row r="27" spans="1:22" ht="11.25" customHeight="1">
      <c r="A27" s="362"/>
      <c r="B27" s="362" t="str">
        <f>'Cash Flow'!B29</f>
        <v>Adhesive</v>
      </c>
      <c r="C27" s="362"/>
      <c r="D27" s="359">
        <f>IF('Cash Flow'!D29&lt;&gt;0,1,0)</f>
        <v>0</v>
      </c>
      <c r="E27" s="359">
        <f>IF('Cash Flow'!E29='Cash Flow'!D29,0,IF('Cash Flow'!D29=0,1,('Cash Flow'!E29-'Cash Flow'!D29)/ABS('Cash Flow'!D29)))</f>
        <v>0</v>
      </c>
      <c r="F27" s="359">
        <f>IF('Cash Flow'!F29='Cash Flow'!E29,0,IF('Cash Flow'!E29=0,1,('Cash Flow'!F29-'Cash Flow'!E29)/ABS('Cash Flow'!E29)))</f>
        <v>0</v>
      </c>
      <c r="G27" s="359">
        <f>IF('Cash Flow'!G29='Cash Flow'!F29,0,IF('Cash Flow'!F29=0,1,('Cash Flow'!G29-'Cash Flow'!F29)/ABS('Cash Flow'!F29)))</f>
        <v>0</v>
      </c>
      <c r="H27" s="359">
        <f>IF('Cash Flow'!H29='Cash Flow'!G29,0,IF('Cash Flow'!G29=0,1,('Cash Flow'!H29-'Cash Flow'!G29)/ABS('Cash Flow'!G29)))</f>
        <v>0</v>
      </c>
      <c r="I27" s="359">
        <f>IF('Cash Flow'!I29='Cash Flow'!H29,0,IF('Cash Flow'!H29=0,1,('Cash Flow'!I29-'Cash Flow'!H29)/ABS('Cash Flow'!H29)))</f>
        <v>0</v>
      </c>
      <c r="J27" s="359">
        <f>IF('Cash Flow'!J29='Cash Flow'!I29,0,IF('Cash Flow'!I29=0,1,('Cash Flow'!J29-'Cash Flow'!I29)/ABS('Cash Flow'!I29)))</f>
        <v>0</v>
      </c>
      <c r="K27" s="359">
        <f>IF('Cash Flow'!K29='Cash Flow'!J29,0,IF('Cash Flow'!J29=0,1,('Cash Flow'!K29-'Cash Flow'!J29)/ABS('Cash Flow'!J29)))</f>
        <v>0</v>
      </c>
      <c r="L27" s="359">
        <f>IF('Cash Flow'!L29='Cash Flow'!K29,0,IF('Cash Flow'!K29=0,1,('Cash Flow'!L29-'Cash Flow'!K29)/ABS('Cash Flow'!K29)))</f>
        <v>1</v>
      </c>
      <c r="M27" s="359">
        <f>IF('Cash Flow'!M29='Cash Flow'!L29,0,IF('Cash Flow'!L29=0,1,('Cash Flow'!M29-'Cash Flow'!L29)/ABS('Cash Flow'!L29)))</f>
        <v>-1</v>
      </c>
      <c r="N27" s="359">
        <f>IF('Cash Flow'!N29='Cash Flow'!M29,0,IF('Cash Flow'!M29=0,1,('Cash Flow'!N29-'Cash Flow'!M29)/ABS('Cash Flow'!M29)))</f>
        <v>0</v>
      </c>
      <c r="O27" s="359">
        <f>IF('Cash Flow'!O29='Cash Flow'!N29,0,IF('Cash Flow'!N29=0,1,('Cash Flow'!O29-'Cash Flow'!N29)/ABS('Cash Flow'!N29)))</f>
        <v>0</v>
      </c>
      <c r="P27" s="360">
        <f t="shared" si="1"/>
        <v>0</v>
      </c>
      <c r="Q27" s="361">
        <f>IF('Cash Flow'!O29='Cash Flow'!D29,0,IF('Cash Flow'!D29=0,1,('Cash Flow'!O29-'Cash Flow'!D29)/ABS('Cash Flow'!D29)))</f>
        <v>0</v>
      </c>
      <c r="R27" s="308"/>
      <c r="S27" s="308"/>
      <c r="T27" s="308"/>
      <c r="U27" s="406"/>
      <c r="V27" s="406"/>
    </row>
    <row r="28" spans="1:22" ht="11.25" customHeight="1">
      <c r="A28" s="362"/>
      <c r="B28" s="362" t="str">
        <f>'Cash Flow'!B30</f>
        <v>Interest Expense</v>
      </c>
      <c r="C28" s="362"/>
      <c r="D28" s="359">
        <f>IF('Cash Flow'!D30&lt;&gt;0,1,0)</f>
        <v>0</v>
      </c>
      <c r="E28" s="359">
        <f>IF('Cash Flow'!E30='Cash Flow'!D30,0,IF('Cash Flow'!D30=0,1,('Cash Flow'!E30-'Cash Flow'!D30)/ABS('Cash Flow'!D30)))</f>
        <v>0</v>
      </c>
      <c r="F28" s="359">
        <f>IF('Cash Flow'!F30='Cash Flow'!E30,0,IF('Cash Flow'!E30=0,1,('Cash Flow'!F30-'Cash Flow'!E30)/ABS('Cash Flow'!E30)))</f>
        <v>0</v>
      </c>
      <c r="G28" s="359">
        <f>IF('Cash Flow'!G30='Cash Flow'!F30,0,IF('Cash Flow'!F30=0,1,('Cash Flow'!G30-'Cash Flow'!F30)/ABS('Cash Flow'!F30)))</f>
        <v>0</v>
      </c>
      <c r="H28" s="359">
        <f>IF('Cash Flow'!H30='Cash Flow'!G30,0,IF('Cash Flow'!G30=0,1,('Cash Flow'!H30-'Cash Flow'!G30)/ABS('Cash Flow'!G30)))</f>
        <v>0</v>
      </c>
      <c r="I28" s="359">
        <f>IF('Cash Flow'!I30='Cash Flow'!H30,0,IF('Cash Flow'!H30=0,1,('Cash Flow'!I30-'Cash Flow'!H30)/ABS('Cash Flow'!H30)))</f>
        <v>0</v>
      </c>
      <c r="J28" s="359">
        <f>IF('Cash Flow'!J30='Cash Flow'!I30,0,IF('Cash Flow'!I30=0,1,('Cash Flow'!J30-'Cash Flow'!I30)/ABS('Cash Flow'!I30)))</f>
        <v>0</v>
      </c>
      <c r="K28" s="359">
        <f>IF('Cash Flow'!K30='Cash Flow'!J30,0,IF('Cash Flow'!J30=0,1,('Cash Flow'!K30-'Cash Flow'!J30)/ABS('Cash Flow'!J30)))</f>
        <v>0</v>
      </c>
      <c r="L28" s="359">
        <f>IF('Cash Flow'!L30='Cash Flow'!K30,0,IF('Cash Flow'!K30=0,1,('Cash Flow'!L30-'Cash Flow'!K30)/ABS('Cash Flow'!K30)))</f>
        <v>0</v>
      </c>
      <c r="M28" s="359">
        <f>IF('Cash Flow'!M30='Cash Flow'!L30,0,IF('Cash Flow'!L30=0,1,('Cash Flow'!M30-'Cash Flow'!L30)/ABS('Cash Flow'!L30)))</f>
        <v>0</v>
      </c>
      <c r="N28" s="359">
        <f>IF('Cash Flow'!N30='Cash Flow'!M30,0,IF('Cash Flow'!M30=0,1,('Cash Flow'!N30-'Cash Flow'!M30)/ABS('Cash Flow'!M30)))</f>
        <v>0</v>
      </c>
      <c r="O28" s="359">
        <f>IF('Cash Flow'!O30='Cash Flow'!N30,0,IF('Cash Flow'!N30=0,1,('Cash Flow'!O30-'Cash Flow'!N30)/ABS('Cash Flow'!N30)))</f>
        <v>0</v>
      </c>
      <c r="P28" s="360">
        <f t="shared" si="1"/>
        <v>0</v>
      </c>
      <c r="Q28" s="361">
        <f>IF('Cash Flow'!O30='Cash Flow'!D30,0,IF('Cash Flow'!D30=0,1,('Cash Flow'!O30-'Cash Flow'!D30)/ABS('Cash Flow'!D30)))</f>
        <v>0</v>
      </c>
      <c r="R28" s="308"/>
      <c r="S28" s="308"/>
      <c r="T28" s="308"/>
      <c r="U28" s="406"/>
      <c r="V28" s="406"/>
    </row>
    <row r="29" spans="1:22" ht="11.25" customHeight="1" thickBot="1">
      <c r="A29" s="362"/>
      <c r="B29" s="364" t="str">
        <f>'Cash Flow'!B31</f>
        <v>Taxes</v>
      </c>
      <c r="C29" s="364"/>
      <c r="D29" s="365">
        <f>IF('Cash Flow'!D31&lt;&gt;0,1,0)</f>
        <v>0</v>
      </c>
      <c r="E29" s="365">
        <f>IF('Cash Flow'!E31='Cash Flow'!D31,0,IF('Cash Flow'!D31=0,1,('Cash Flow'!E31-'Cash Flow'!D31)/ABS('Cash Flow'!D31)))</f>
        <v>0</v>
      </c>
      <c r="F29" s="365">
        <f>IF('Cash Flow'!F31='Cash Flow'!E31,0,IF('Cash Flow'!E31=0,1,('Cash Flow'!F31-'Cash Flow'!E31)/ABS('Cash Flow'!E31)))</f>
        <v>0</v>
      </c>
      <c r="G29" s="365">
        <f>IF('Cash Flow'!G31='Cash Flow'!F31,0,IF('Cash Flow'!F31=0,1,('Cash Flow'!G31-'Cash Flow'!F31)/ABS('Cash Flow'!F31)))</f>
        <v>0</v>
      </c>
      <c r="H29" s="365">
        <f>IF('Cash Flow'!H31='Cash Flow'!G31,0,IF('Cash Flow'!G31=0,1,('Cash Flow'!H31-'Cash Flow'!G31)/ABS('Cash Flow'!G31)))</f>
        <v>0</v>
      </c>
      <c r="I29" s="365">
        <f>IF('Cash Flow'!I31='Cash Flow'!H31,0,IF('Cash Flow'!H31=0,1,('Cash Flow'!I31-'Cash Flow'!H31)/ABS('Cash Flow'!H31)))</f>
        <v>0</v>
      </c>
      <c r="J29" s="365">
        <f>IF('Cash Flow'!J31='Cash Flow'!I31,0,IF('Cash Flow'!I31=0,1,('Cash Flow'!J31-'Cash Flow'!I31)/ABS('Cash Flow'!I31)))</f>
        <v>0</v>
      </c>
      <c r="K29" s="365">
        <f>IF('Cash Flow'!K31='Cash Flow'!J31,0,IF('Cash Flow'!J31=0,1,('Cash Flow'!K31-'Cash Flow'!J31)/ABS('Cash Flow'!J31)))</f>
        <v>0</v>
      </c>
      <c r="L29" s="365">
        <f>IF('Cash Flow'!L31='Cash Flow'!K31,0,IF('Cash Flow'!K31=0,1,('Cash Flow'!L31-'Cash Flow'!K31)/ABS('Cash Flow'!K31)))</f>
        <v>0</v>
      </c>
      <c r="M29" s="365">
        <f>IF('Cash Flow'!M31='Cash Flow'!L31,0,IF('Cash Flow'!L31=0,1,('Cash Flow'!M31-'Cash Flow'!L31)/ABS('Cash Flow'!L31)))</f>
        <v>0</v>
      </c>
      <c r="N29" s="365">
        <f>IF('Cash Flow'!N31='Cash Flow'!M31,0,IF('Cash Flow'!M31=0,1,('Cash Flow'!N31-'Cash Flow'!M31)/ABS('Cash Flow'!M31)))</f>
        <v>0</v>
      </c>
      <c r="O29" s="365">
        <f>IF('Cash Flow'!O31='Cash Flow'!N31,0,IF('Cash Flow'!N31=0,1,('Cash Flow'!O31-'Cash Flow'!N31)/ABS('Cash Flow'!N31)))</f>
        <v>0</v>
      </c>
      <c r="P29" s="366">
        <f t="shared" si="1"/>
        <v>0</v>
      </c>
      <c r="Q29" s="361">
        <f>IF('Cash Flow'!O31='Cash Flow'!D31,0,IF('Cash Flow'!D31=0,1,('Cash Flow'!O31-'Cash Flow'!D31)/ABS('Cash Flow'!D31)))</f>
        <v>0</v>
      </c>
      <c r="R29" s="308"/>
      <c r="S29" s="308"/>
      <c r="T29" s="308"/>
      <c r="U29" s="406"/>
      <c r="V29" s="406"/>
    </row>
    <row r="30" spans="1:22" ht="11.25" customHeight="1" thickTop="1">
      <c r="A30" s="362"/>
      <c r="B30" s="362" t="str">
        <f>'Cash Flow'!B32</f>
        <v>Cash for Expenses</v>
      </c>
      <c r="C30" s="362"/>
      <c r="D30" s="359">
        <f>IF('Cash Flow'!D32&lt;&gt;0,1,0)</f>
        <v>0</v>
      </c>
      <c r="E30" s="359">
        <f>IF('Cash Flow'!E32='Cash Flow'!D32,0,IF('Cash Flow'!D32=0,1,('Cash Flow'!E32-'Cash Flow'!D32)/ABS('Cash Flow'!D32)))</f>
        <v>0</v>
      </c>
      <c r="F30" s="359">
        <f>IF('Cash Flow'!F32='Cash Flow'!E32,0,IF('Cash Flow'!E32=0,1,('Cash Flow'!F32-'Cash Flow'!E32)/ABS('Cash Flow'!E32)))</f>
        <v>0</v>
      </c>
      <c r="G30" s="359">
        <f>IF('Cash Flow'!G32='Cash Flow'!F32,0,IF('Cash Flow'!F32=0,1,('Cash Flow'!G32-'Cash Flow'!F32)/ABS('Cash Flow'!F32)))</f>
        <v>0</v>
      </c>
      <c r="H30" s="359">
        <f>IF('Cash Flow'!H32='Cash Flow'!G32,0,IF('Cash Flow'!G32=0,1,('Cash Flow'!H32-'Cash Flow'!G32)/ABS('Cash Flow'!G32)))</f>
        <v>0</v>
      </c>
      <c r="I30" s="359">
        <f>IF('Cash Flow'!I32='Cash Flow'!H32,0,IF('Cash Flow'!H32=0,1,('Cash Flow'!I32-'Cash Flow'!H32)/ABS('Cash Flow'!H32)))</f>
        <v>0</v>
      </c>
      <c r="J30" s="359">
        <f>IF('Cash Flow'!J32='Cash Flow'!I32,0,IF('Cash Flow'!I32=0,1,('Cash Flow'!J32-'Cash Flow'!I32)/ABS('Cash Flow'!I32)))</f>
        <v>0</v>
      </c>
      <c r="K30" s="359">
        <f>IF('Cash Flow'!K32='Cash Flow'!J32,0,IF('Cash Flow'!J32=0,1,('Cash Flow'!K32-'Cash Flow'!J32)/ABS('Cash Flow'!J32)))</f>
        <v>1</v>
      </c>
      <c r="L30" s="359">
        <f>IF('Cash Flow'!L32='Cash Flow'!K32,0,IF('Cash Flow'!K32=0,1,('Cash Flow'!L32-'Cash Flow'!K32)/ABS('Cash Flow'!K32)))</f>
        <v>3.7298925858003669</v>
      </c>
      <c r="M30" s="359">
        <f>IF('Cash Flow'!M32='Cash Flow'!L32,0,IF('Cash Flow'!L32=0,1,('Cash Flow'!M32-'Cash Flow'!L32)/ABS('Cash Flow'!L32)))</f>
        <v>-1</v>
      </c>
      <c r="N30" s="359">
        <f>IF('Cash Flow'!N32='Cash Flow'!M32,0,IF('Cash Flow'!M32=0,1,('Cash Flow'!N32-'Cash Flow'!M32)/ABS('Cash Flow'!M32)))</f>
        <v>0</v>
      </c>
      <c r="O30" s="359">
        <f>IF('Cash Flow'!O32='Cash Flow'!N32,0,IF('Cash Flow'!N32=0,1,('Cash Flow'!O32-'Cash Flow'!N32)/ABS('Cash Flow'!N32)))</f>
        <v>0</v>
      </c>
      <c r="P30" s="360">
        <f t="shared" si="1"/>
        <v>0.31082438215003055</v>
      </c>
      <c r="Q30" s="361">
        <f>IF('Cash Flow'!O32='Cash Flow'!D32,0,IF('Cash Flow'!D32=0,1,('Cash Flow'!O32-'Cash Flow'!D32)/ABS('Cash Flow'!D32)))</f>
        <v>0</v>
      </c>
      <c r="R30" s="308"/>
      <c r="S30" s="308"/>
      <c r="T30" s="308"/>
      <c r="U30" s="406"/>
      <c r="V30" s="406"/>
    </row>
    <row r="31" spans="1:22" ht="11.25" customHeight="1">
      <c r="A31" s="362"/>
      <c r="B31" s="362" t="str">
        <f>'Cash Flow'!B33</f>
        <v>Depreciation &amp; Amort.</v>
      </c>
      <c r="C31" s="362"/>
      <c r="D31" s="359">
        <f>IF('Cash Flow'!D33&lt;&gt;0,1,0)</f>
        <v>0</v>
      </c>
      <c r="E31" s="359">
        <f>IF('Cash Flow'!E33='Cash Flow'!D33,0,IF('Cash Flow'!D33=0,1,('Cash Flow'!E33-'Cash Flow'!D33)/ABS('Cash Flow'!D33)))</f>
        <v>0</v>
      </c>
      <c r="F31" s="359">
        <f>IF('Cash Flow'!F33='Cash Flow'!E33,0,IF('Cash Flow'!E33=0,1,('Cash Flow'!F33-'Cash Flow'!E33)/ABS('Cash Flow'!E33)))</f>
        <v>0</v>
      </c>
      <c r="G31" s="359">
        <f>IF('Cash Flow'!G33='Cash Flow'!F33,0,IF('Cash Flow'!F33=0,1,('Cash Flow'!G33-'Cash Flow'!F33)/ABS('Cash Flow'!F33)))</f>
        <v>0</v>
      </c>
      <c r="H31" s="359">
        <f>IF('Cash Flow'!H33='Cash Flow'!G33,0,IF('Cash Flow'!G33=0,1,('Cash Flow'!H33-'Cash Flow'!G33)/ABS('Cash Flow'!G33)))</f>
        <v>0</v>
      </c>
      <c r="I31" s="359">
        <f>IF('Cash Flow'!I33='Cash Flow'!H33,0,IF('Cash Flow'!H33=0,1,('Cash Flow'!I33-'Cash Flow'!H33)/ABS('Cash Flow'!H33)))</f>
        <v>0</v>
      </c>
      <c r="J31" s="359">
        <f>IF('Cash Flow'!J33='Cash Flow'!I33,0,IF('Cash Flow'!I33=0,1,('Cash Flow'!J33-'Cash Flow'!I33)/ABS('Cash Flow'!I33)))</f>
        <v>0</v>
      </c>
      <c r="K31" s="359">
        <f>IF('Cash Flow'!K33='Cash Flow'!J33,0,IF('Cash Flow'!J33=0,1,('Cash Flow'!K33-'Cash Flow'!J33)/ABS('Cash Flow'!J33)))</f>
        <v>0</v>
      </c>
      <c r="L31" s="359">
        <f>IF('Cash Flow'!L33='Cash Flow'!K33,0,IF('Cash Flow'!K33=0,1,('Cash Flow'!L33-'Cash Flow'!K33)/ABS('Cash Flow'!K33)))</f>
        <v>0</v>
      </c>
      <c r="M31" s="359">
        <f>IF('Cash Flow'!M33='Cash Flow'!L33,0,IF('Cash Flow'!L33=0,1,('Cash Flow'!M33-'Cash Flow'!L33)/ABS('Cash Flow'!L33)))</f>
        <v>0</v>
      </c>
      <c r="N31" s="359">
        <f>IF('Cash Flow'!N33='Cash Flow'!M33,0,IF('Cash Flow'!M33=0,1,('Cash Flow'!N33-'Cash Flow'!M33)/ABS('Cash Flow'!M33)))</f>
        <v>0</v>
      </c>
      <c r="O31" s="359">
        <f>IF('Cash Flow'!O33='Cash Flow'!N33,0,IF('Cash Flow'!N33=0,1,('Cash Flow'!O33-'Cash Flow'!N33)/ABS('Cash Flow'!N33)))</f>
        <v>0</v>
      </c>
      <c r="P31" s="360">
        <f t="shared" si="1"/>
        <v>0</v>
      </c>
      <c r="Q31" s="361">
        <f>IF('Cash Flow'!O33='Cash Flow'!D33,0,IF('Cash Flow'!D33=0,1,('Cash Flow'!O33-'Cash Flow'!D33)/ABS('Cash Flow'!D33)))</f>
        <v>0</v>
      </c>
      <c r="R31" s="308"/>
      <c r="S31" s="308"/>
      <c r="T31" s="308"/>
      <c r="U31" s="406"/>
      <c r="V31" s="406"/>
    </row>
    <row r="32" spans="1:22" ht="11.25" customHeight="1">
      <c r="A32" s="358" t="str">
        <f>'Cash Flow'!A34</f>
        <v>Investments ($)</v>
      </c>
      <c r="B32" s="362"/>
      <c r="C32" s="362"/>
      <c r="D32" s="359"/>
      <c r="E32" s="356"/>
      <c r="F32" s="356"/>
      <c r="G32" s="356"/>
      <c r="H32" s="356"/>
      <c r="I32" s="356"/>
      <c r="J32" s="356"/>
      <c r="K32" s="356"/>
      <c r="L32" s="356"/>
      <c r="M32" s="356"/>
      <c r="N32" s="356"/>
      <c r="O32" s="356"/>
      <c r="P32" s="360"/>
      <c r="Q32" s="360"/>
      <c r="R32" s="308"/>
      <c r="S32" s="308"/>
      <c r="T32" s="308"/>
      <c r="U32" s="406"/>
      <c r="V32" s="406"/>
    </row>
    <row r="33" spans="1:22" ht="11.25" customHeight="1">
      <c r="A33" s="362"/>
      <c r="B33" s="362" t="str">
        <f>'Cash Flow'!B35</f>
        <v>Equipment</v>
      </c>
      <c r="C33" s="362"/>
      <c r="D33" s="359">
        <f>IF('Cash Flow'!D35&lt;&gt;0,1,0)</f>
        <v>0</v>
      </c>
      <c r="E33" s="359">
        <f>IF('Cash Flow'!E35='Cash Flow'!D35,0,IF('Cash Flow'!D35=0,1,('Cash Flow'!E35-'Cash Flow'!D35)/ABS('Cash Flow'!D35)))</f>
        <v>0</v>
      </c>
      <c r="F33" s="359">
        <f>IF('Cash Flow'!F35='Cash Flow'!E35,0,IF('Cash Flow'!E35=0,1,('Cash Flow'!F35-'Cash Flow'!E35)/ABS('Cash Flow'!E35)))</f>
        <v>0</v>
      </c>
      <c r="G33" s="359">
        <f>IF('Cash Flow'!G35='Cash Flow'!F35,0,IF('Cash Flow'!F35=0,1,('Cash Flow'!G35-'Cash Flow'!F35)/ABS('Cash Flow'!F35)))</f>
        <v>0</v>
      </c>
      <c r="H33" s="359">
        <f>IF('Cash Flow'!H35='Cash Flow'!G35,0,IF('Cash Flow'!G35=0,1,('Cash Flow'!H35-'Cash Flow'!G35)/ABS('Cash Flow'!G35)))</f>
        <v>0</v>
      </c>
      <c r="I33" s="359">
        <f>IF('Cash Flow'!I35='Cash Flow'!H35,0,IF('Cash Flow'!H35=0,1,('Cash Flow'!I35-'Cash Flow'!H35)/ABS('Cash Flow'!H35)))</f>
        <v>0</v>
      </c>
      <c r="J33" s="359">
        <f>IF('Cash Flow'!J35='Cash Flow'!I35,0,IF('Cash Flow'!I35=0,1,('Cash Flow'!J35-'Cash Flow'!I35)/ABS('Cash Flow'!I35)))</f>
        <v>0</v>
      </c>
      <c r="K33" s="359">
        <f>IF('Cash Flow'!K35='Cash Flow'!J35,0,IF('Cash Flow'!J35=0,1,('Cash Flow'!K35-'Cash Flow'!J35)/ABS('Cash Flow'!J35)))</f>
        <v>0</v>
      </c>
      <c r="L33" s="359">
        <f>IF('Cash Flow'!L35='Cash Flow'!K35,0,IF('Cash Flow'!K35=0,1,('Cash Flow'!L35-'Cash Flow'!K35)/ABS('Cash Flow'!K35)))</f>
        <v>0</v>
      </c>
      <c r="M33" s="359">
        <f>IF('Cash Flow'!M35='Cash Flow'!L35,0,IF('Cash Flow'!L35=0,1,('Cash Flow'!M35-'Cash Flow'!L35)/ABS('Cash Flow'!L35)))</f>
        <v>0</v>
      </c>
      <c r="N33" s="359">
        <f>IF('Cash Flow'!N35='Cash Flow'!M35,0,IF('Cash Flow'!M35=0,1,('Cash Flow'!N35-'Cash Flow'!M35)/ABS('Cash Flow'!M35)))</f>
        <v>0</v>
      </c>
      <c r="O33" s="359">
        <f>IF('Cash Flow'!O35='Cash Flow'!N35,0,IF('Cash Flow'!N35=0,1,('Cash Flow'!O35-'Cash Flow'!N35)/ABS('Cash Flow'!N35)))</f>
        <v>0</v>
      </c>
      <c r="P33" s="360">
        <f t="shared" ref="P33:P48" si="2">AVERAGE(D33:O33)</f>
        <v>0</v>
      </c>
      <c r="Q33" s="361">
        <f>IF('Cash Flow'!O35='Cash Flow'!D35,0,IF('Cash Flow'!D35=0,1,('Cash Flow'!O35-'Cash Flow'!D35)/ABS('Cash Flow'!D35)))</f>
        <v>0</v>
      </c>
      <c r="R33" s="308"/>
      <c r="S33" s="308"/>
      <c r="T33" s="308"/>
      <c r="U33" s="406"/>
      <c r="V33" s="406"/>
    </row>
    <row r="34" spans="1:22" ht="11.25" customHeight="1">
      <c r="A34" s="362"/>
      <c r="B34" s="362" t="str">
        <f>'Cash Flow'!B36</f>
        <v>Other</v>
      </c>
      <c r="C34" s="362"/>
      <c r="D34" s="359">
        <f>IF('Cash Flow'!D36&lt;&gt;0,1,0)</f>
        <v>0</v>
      </c>
      <c r="E34" s="359">
        <f>IF('Cash Flow'!E36='Cash Flow'!D36,0,IF('Cash Flow'!D36=0,1,('Cash Flow'!E36-'Cash Flow'!D36)/ABS('Cash Flow'!D36)))</f>
        <v>0</v>
      </c>
      <c r="F34" s="359">
        <f>IF('Cash Flow'!F36='Cash Flow'!E36,0,IF('Cash Flow'!E36=0,1,('Cash Flow'!F36-'Cash Flow'!E36)/ABS('Cash Flow'!E36)))</f>
        <v>0</v>
      </c>
      <c r="G34" s="359">
        <f>IF('Cash Flow'!G36='Cash Flow'!F36,0,IF('Cash Flow'!F36=0,1,('Cash Flow'!G36-'Cash Flow'!F36)/ABS('Cash Flow'!F36)))</f>
        <v>0</v>
      </c>
      <c r="H34" s="359">
        <f>IF('Cash Flow'!H36='Cash Flow'!G36,0,IF('Cash Flow'!G36=0,1,('Cash Flow'!H36-'Cash Flow'!G36)/ABS('Cash Flow'!G36)))</f>
        <v>0</v>
      </c>
      <c r="I34" s="359">
        <f>IF('Cash Flow'!I36='Cash Flow'!H36,0,IF('Cash Flow'!H36=0,1,('Cash Flow'!I36-'Cash Flow'!H36)/ABS('Cash Flow'!H36)))</f>
        <v>0</v>
      </c>
      <c r="J34" s="359">
        <f>IF('Cash Flow'!J36='Cash Flow'!I36,0,IF('Cash Flow'!I36=0,1,('Cash Flow'!J36-'Cash Flow'!I36)/ABS('Cash Flow'!I36)))</f>
        <v>0</v>
      </c>
      <c r="K34" s="359">
        <f>IF('Cash Flow'!K36='Cash Flow'!J36,0,IF('Cash Flow'!J36=0,1,('Cash Flow'!K36-'Cash Flow'!J36)/ABS('Cash Flow'!J36)))</f>
        <v>0</v>
      </c>
      <c r="L34" s="359">
        <f>IF('Cash Flow'!L36='Cash Flow'!K36,0,IF('Cash Flow'!K36=0,1,('Cash Flow'!L36-'Cash Flow'!K36)/ABS('Cash Flow'!K36)))</f>
        <v>0</v>
      </c>
      <c r="M34" s="359">
        <f>IF('Cash Flow'!M36='Cash Flow'!L36,0,IF('Cash Flow'!L36=0,1,('Cash Flow'!M36-'Cash Flow'!L36)/ABS('Cash Flow'!L36)))</f>
        <v>0</v>
      </c>
      <c r="N34" s="359">
        <f>IF('Cash Flow'!N36='Cash Flow'!M36,0,IF('Cash Flow'!M36=0,1,('Cash Flow'!N36-'Cash Flow'!M36)/ABS('Cash Flow'!M36)))</f>
        <v>0</v>
      </c>
      <c r="O34" s="359">
        <f>IF('Cash Flow'!O36='Cash Flow'!N36,0,IF('Cash Flow'!N36=0,1,('Cash Flow'!O36-'Cash Flow'!N36)/ABS('Cash Flow'!N36)))</f>
        <v>0</v>
      </c>
      <c r="P34" s="360">
        <f t="shared" si="2"/>
        <v>0</v>
      </c>
      <c r="Q34" s="361">
        <f>IF('Cash Flow'!O36='Cash Flow'!D36,0,IF('Cash Flow'!D36=0,1,('Cash Flow'!O36-'Cash Flow'!D36)/ABS('Cash Flow'!D36)))</f>
        <v>0</v>
      </c>
      <c r="R34" s="308"/>
      <c r="S34" s="308"/>
      <c r="T34" s="308"/>
      <c r="U34" s="406"/>
      <c r="V34" s="406"/>
    </row>
    <row r="35" spans="1:22" ht="11.25" customHeight="1" thickBot="1">
      <c r="A35" s="362"/>
      <c r="B35" s="364" t="str">
        <f>'Cash Flow'!B37</f>
        <v>Other</v>
      </c>
      <c r="C35" s="364"/>
      <c r="D35" s="365">
        <f>IF('Cash Flow'!D37&lt;&gt;0,1,0)</f>
        <v>0</v>
      </c>
      <c r="E35" s="365">
        <f>IF('Cash Flow'!E37='Cash Flow'!D37,0,IF('Cash Flow'!D37=0,1,('Cash Flow'!E37-'Cash Flow'!D37)/ABS('Cash Flow'!D37)))</f>
        <v>0</v>
      </c>
      <c r="F35" s="365">
        <f>IF('Cash Flow'!F37='Cash Flow'!E37,0,IF('Cash Flow'!E37=0,1,('Cash Flow'!F37-'Cash Flow'!E37)/ABS('Cash Flow'!E37)))</f>
        <v>0</v>
      </c>
      <c r="G35" s="365">
        <f>IF('Cash Flow'!G37='Cash Flow'!F37,0,IF('Cash Flow'!F37=0,1,('Cash Flow'!G37-'Cash Flow'!F37)/ABS('Cash Flow'!F37)))</f>
        <v>0</v>
      </c>
      <c r="H35" s="365">
        <f>IF('Cash Flow'!H37='Cash Flow'!G37,0,IF('Cash Flow'!G37=0,1,('Cash Flow'!H37-'Cash Flow'!G37)/ABS('Cash Flow'!G37)))</f>
        <v>0</v>
      </c>
      <c r="I35" s="365">
        <f>IF('Cash Flow'!I37='Cash Flow'!H37,0,IF('Cash Flow'!H37=0,1,('Cash Flow'!I37-'Cash Flow'!H37)/ABS('Cash Flow'!H37)))</f>
        <v>0</v>
      </c>
      <c r="J35" s="365">
        <f>IF('Cash Flow'!J37='Cash Flow'!I37,0,IF('Cash Flow'!I37=0,1,('Cash Flow'!J37-'Cash Flow'!I37)/ABS('Cash Flow'!I37)))</f>
        <v>0</v>
      </c>
      <c r="K35" s="365">
        <f>IF('Cash Flow'!K37='Cash Flow'!J37,0,IF('Cash Flow'!J37=0,1,('Cash Flow'!K37-'Cash Flow'!J37)/ABS('Cash Flow'!J37)))</f>
        <v>0</v>
      </c>
      <c r="L35" s="365">
        <f>IF('Cash Flow'!L37='Cash Flow'!K37,0,IF('Cash Flow'!K37=0,1,('Cash Flow'!L37-'Cash Flow'!K37)/ABS('Cash Flow'!K37)))</f>
        <v>0</v>
      </c>
      <c r="M35" s="365">
        <f>IF('Cash Flow'!M37='Cash Flow'!L37,0,IF('Cash Flow'!L37=0,1,('Cash Flow'!M37-'Cash Flow'!L37)/ABS('Cash Flow'!L37)))</f>
        <v>0</v>
      </c>
      <c r="N35" s="365">
        <f>IF('Cash Flow'!N37='Cash Flow'!M37,0,IF('Cash Flow'!M37=0,1,('Cash Flow'!N37-'Cash Flow'!M37)/ABS('Cash Flow'!M37)))</f>
        <v>0</v>
      </c>
      <c r="O35" s="365">
        <f>IF('Cash Flow'!O37='Cash Flow'!N37,0,IF('Cash Flow'!N37=0,1,('Cash Flow'!O37-'Cash Flow'!N37)/ABS('Cash Flow'!N37)))</f>
        <v>0</v>
      </c>
      <c r="P35" s="366">
        <f t="shared" si="2"/>
        <v>0</v>
      </c>
      <c r="Q35" s="361">
        <f>IF('Cash Flow'!O37='Cash Flow'!D37,0,IF('Cash Flow'!D37=0,1,('Cash Flow'!O37-'Cash Flow'!D37)/ABS('Cash Flow'!D37)))</f>
        <v>0</v>
      </c>
      <c r="R35" s="308"/>
      <c r="S35" s="308"/>
      <c r="T35" s="308"/>
      <c r="U35" s="406"/>
      <c r="V35" s="406"/>
    </row>
    <row r="36" spans="1:22" ht="11.25" customHeight="1" thickTop="1">
      <c r="A36" s="362"/>
      <c r="B36" s="362" t="str">
        <f>'Cash Flow'!B38</f>
        <v>Cash for Investments</v>
      </c>
      <c r="C36" s="362"/>
      <c r="D36" s="359">
        <f>IF('Cash Flow'!D38&lt;&gt;0,1,0)</f>
        <v>0</v>
      </c>
      <c r="E36" s="359">
        <f>IF('Cash Flow'!E38='Cash Flow'!D38,0,IF('Cash Flow'!D38=0,1,('Cash Flow'!E38-'Cash Flow'!D38)/ABS('Cash Flow'!D38)))</f>
        <v>0</v>
      </c>
      <c r="F36" s="359">
        <f>IF('Cash Flow'!F38='Cash Flow'!E38,0,IF('Cash Flow'!E38=0,1,('Cash Flow'!F38-'Cash Flow'!E38)/ABS('Cash Flow'!E38)))</f>
        <v>0</v>
      </c>
      <c r="G36" s="359">
        <f>IF('Cash Flow'!G38='Cash Flow'!F38,0,IF('Cash Flow'!F38=0,1,('Cash Flow'!G38-'Cash Flow'!F38)/ABS('Cash Flow'!F38)))</f>
        <v>0</v>
      </c>
      <c r="H36" s="359">
        <f>IF('Cash Flow'!H38='Cash Flow'!G38,0,IF('Cash Flow'!G38=0,1,('Cash Flow'!H38-'Cash Flow'!G38)/ABS('Cash Flow'!G38)))</f>
        <v>0</v>
      </c>
      <c r="I36" s="359">
        <f>IF('Cash Flow'!I38='Cash Flow'!H38,0,IF('Cash Flow'!H38=0,1,('Cash Flow'!I38-'Cash Flow'!H38)/ABS('Cash Flow'!H38)))</f>
        <v>0</v>
      </c>
      <c r="J36" s="359">
        <f>IF('Cash Flow'!J38='Cash Flow'!I38,0,IF('Cash Flow'!I38=0,1,('Cash Flow'!J38-'Cash Flow'!I38)/ABS('Cash Flow'!I38)))</f>
        <v>0</v>
      </c>
      <c r="K36" s="359">
        <f>IF('Cash Flow'!K38='Cash Flow'!J38,0,IF('Cash Flow'!J38=0,1,('Cash Flow'!K38-'Cash Flow'!J38)/ABS('Cash Flow'!J38)))</f>
        <v>0</v>
      </c>
      <c r="L36" s="359">
        <f>IF('Cash Flow'!L38='Cash Flow'!K38,0,IF('Cash Flow'!K38=0,1,('Cash Flow'!L38-'Cash Flow'!K38)/ABS('Cash Flow'!K38)))</f>
        <v>0</v>
      </c>
      <c r="M36" s="359">
        <f>IF('Cash Flow'!M38='Cash Flow'!L38,0,IF('Cash Flow'!L38=0,1,('Cash Flow'!M38-'Cash Flow'!L38)/ABS('Cash Flow'!L38)))</f>
        <v>0</v>
      </c>
      <c r="N36" s="359">
        <f>IF('Cash Flow'!N38='Cash Flow'!M38,0,IF('Cash Flow'!M38=0,1,('Cash Flow'!N38-'Cash Flow'!M38)/ABS('Cash Flow'!M38)))</f>
        <v>0</v>
      </c>
      <c r="O36" s="359">
        <f>IF('Cash Flow'!O38='Cash Flow'!N38,0,IF('Cash Flow'!N38=0,1,('Cash Flow'!O38-'Cash Flow'!N38)/ABS('Cash Flow'!N38)))</f>
        <v>0</v>
      </c>
      <c r="P36" s="360">
        <f t="shared" si="2"/>
        <v>0</v>
      </c>
      <c r="Q36" s="361">
        <f>IF('Cash Flow'!O38='Cash Flow'!D38,0,IF('Cash Flow'!D38=0,1,('Cash Flow'!O38-'Cash Flow'!D38)/ABS('Cash Flow'!D38)))</f>
        <v>0</v>
      </c>
      <c r="R36" s="308"/>
      <c r="S36" s="308"/>
      <c r="T36" s="308"/>
      <c r="U36" s="406"/>
      <c r="V36" s="406"/>
    </row>
    <row r="37" spans="1:22" ht="11.25" customHeight="1">
      <c r="A37" s="358" t="str">
        <f>'Cash Flow'!A39</f>
        <v>Financing ($)</v>
      </c>
      <c r="B37" s="362"/>
      <c r="C37" s="362"/>
      <c r="D37" s="359"/>
      <c r="E37" s="356"/>
      <c r="F37" s="356"/>
      <c r="G37" s="356"/>
      <c r="H37" s="356"/>
      <c r="I37" s="356"/>
      <c r="J37" s="356"/>
      <c r="K37" s="356"/>
      <c r="L37" s="356"/>
      <c r="M37" s="356"/>
      <c r="N37" s="356"/>
      <c r="O37" s="356"/>
      <c r="P37" s="360"/>
      <c r="Q37" s="360"/>
      <c r="R37" s="308"/>
      <c r="S37" s="308"/>
      <c r="T37" s="308"/>
      <c r="U37" s="406"/>
      <c r="V37" s="406"/>
    </row>
    <row r="38" spans="1:22" ht="11.25" customHeight="1">
      <c r="A38" s="362"/>
      <c r="B38" s="362" t="str">
        <f>'Cash Flow'!B40</f>
        <v>Short Term Debt</v>
      </c>
      <c r="C38" s="362"/>
      <c r="D38" s="359">
        <f>IF('Cash Flow'!D40&lt;&gt;0,1,0)</f>
        <v>0</v>
      </c>
      <c r="E38" s="359">
        <f>IF('Cash Flow'!E40='Cash Flow'!D40,0,IF('Cash Flow'!D40=0,1,('Cash Flow'!E40-'Cash Flow'!D40)/ABS('Cash Flow'!D40)))</f>
        <v>0</v>
      </c>
      <c r="F38" s="359">
        <f>IF('Cash Flow'!F40='Cash Flow'!E40,0,IF('Cash Flow'!E40=0,1,('Cash Flow'!F40-'Cash Flow'!E40)/ABS('Cash Flow'!E40)))</f>
        <v>0</v>
      </c>
      <c r="G38" s="359">
        <f>IF('Cash Flow'!G40='Cash Flow'!F40,0,IF('Cash Flow'!F40=0,1,('Cash Flow'!G40-'Cash Flow'!F40)/ABS('Cash Flow'!F40)))</f>
        <v>0</v>
      </c>
      <c r="H38" s="359">
        <f>IF('Cash Flow'!H40='Cash Flow'!G40,0,IF('Cash Flow'!G40=0,1,('Cash Flow'!H40-'Cash Flow'!G40)/ABS('Cash Flow'!G40)))</f>
        <v>0</v>
      </c>
      <c r="I38" s="359">
        <f>IF('Cash Flow'!I40='Cash Flow'!H40,0,IF('Cash Flow'!H40=0,1,('Cash Flow'!I40-'Cash Flow'!H40)/ABS('Cash Flow'!H40)))</f>
        <v>0</v>
      </c>
      <c r="J38" s="359">
        <f>IF('Cash Flow'!J40='Cash Flow'!I40,0,IF('Cash Flow'!I40=0,1,('Cash Flow'!J40-'Cash Flow'!I40)/ABS('Cash Flow'!I40)))</f>
        <v>0</v>
      </c>
      <c r="K38" s="359">
        <f>IF('Cash Flow'!K40='Cash Flow'!J40,0,IF('Cash Flow'!J40=0,1,('Cash Flow'!K40-'Cash Flow'!J40)/ABS('Cash Flow'!J40)))</f>
        <v>0</v>
      </c>
      <c r="L38" s="359">
        <f>IF('Cash Flow'!L40='Cash Flow'!K40,0,IF('Cash Flow'!K40=0,1,('Cash Flow'!L40-'Cash Flow'!K40)/ABS('Cash Flow'!K40)))</f>
        <v>0</v>
      </c>
      <c r="M38" s="359">
        <f>IF('Cash Flow'!M40='Cash Flow'!L40,0,IF('Cash Flow'!L40=0,1,('Cash Flow'!M40-'Cash Flow'!L40)/ABS('Cash Flow'!L40)))</f>
        <v>0</v>
      </c>
      <c r="N38" s="359">
        <f>IF('Cash Flow'!N40='Cash Flow'!M40,0,IF('Cash Flow'!M40=0,1,('Cash Flow'!N40-'Cash Flow'!M40)/ABS('Cash Flow'!M40)))</f>
        <v>0</v>
      </c>
      <c r="O38" s="359">
        <f>IF('Cash Flow'!O40='Cash Flow'!N40,0,IF('Cash Flow'!N40=0,1,('Cash Flow'!O40-'Cash Flow'!N40)/ABS('Cash Flow'!N40)))</f>
        <v>0</v>
      </c>
      <c r="P38" s="360">
        <f t="shared" si="2"/>
        <v>0</v>
      </c>
      <c r="Q38" s="361">
        <f>IF('Cash Flow'!O40='Cash Flow'!D40,0,IF('Cash Flow'!D40=0,1,('Cash Flow'!O40-'Cash Flow'!D40)/ABS('Cash Flow'!D40)))</f>
        <v>0</v>
      </c>
      <c r="R38" s="308"/>
      <c r="S38" s="308"/>
      <c r="T38" s="308"/>
      <c r="U38" s="406"/>
      <c r="V38" s="406"/>
    </row>
    <row r="39" spans="1:22" ht="11.25" customHeight="1">
      <c r="A39" s="362"/>
      <c r="B39" s="362" t="str">
        <f>'Cash Flow'!B41</f>
        <v>Long Term Debt</v>
      </c>
      <c r="C39" s="362"/>
      <c r="D39" s="359">
        <f>IF('Cash Flow'!D41&lt;&gt;0,1,0)</f>
        <v>0</v>
      </c>
      <c r="E39" s="359">
        <f>IF('Cash Flow'!E41='Cash Flow'!D41,0,IF('Cash Flow'!D41=0,1,('Cash Flow'!E41-'Cash Flow'!D41)/ABS('Cash Flow'!D41)))</f>
        <v>0</v>
      </c>
      <c r="F39" s="359">
        <f>IF('Cash Flow'!F41='Cash Flow'!E41,0,IF('Cash Flow'!E41=0,1,('Cash Flow'!F41-'Cash Flow'!E41)/ABS('Cash Flow'!E41)))</f>
        <v>0</v>
      </c>
      <c r="G39" s="359">
        <f>IF('Cash Flow'!G41='Cash Flow'!F41,0,IF('Cash Flow'!F41=0,1,('Cash Flow'!G41-'Cash Flow'!F41)/ABS('Cash Flow'!F41)))</f>
        <v>0</v>
      </c>
      <c r="H39" s="359">
        <f>IF('Cash Flow'!H41='Cash Flow'!G41,0,IF('Cash Flow'!G41=0,1,('Cash Flow'!H41-'Cash Flow'!G41)/ABS('Cash Flow'!G41)))</f>
        <v>0</v>
      </c>
      <c r="I39" s="359">
        <f>IF('Cash Flow'!I41='Cash Flow'!H41,0,IF('Cash Flow'!H41=0,1,('Cash Flow'!I41-'Cash Flow'!H41)/ABS('Cash Flow'!H41)))</f>
        <v>0</v>
      </c>
      <c r="J39" s="359">
        <f>IF('Cash Flow'!J41='Cash Flow'!I41,0,IF('Cash Flow'!I41=0,1,('Cash Flow'!J41-'Cash Flow'!I41)/ABS('Cash Flow'!I41)))</f>
        <v>0</v>
      </c>
      <c r="K39" s="359">
        <f>IF('Cash Flow'!K41='Cash Flow'!J41,0,IF('Cash Flow'!J41=0,1,('Cash Flow'!K41-'Cash Flow'!J41)/ABS('Cash Flow'!J41)))</f>
        <v>0</v>
      </c>
      <c r="L39" s="359">
        <f>IF('Cash Flow'!L41='Cash Flow'!K41,0,IF('Cash Flow'!K41=0,1,('Cash Flow'!L41-'Cash Flow'!K41)/ABS('Cash Flow'!K41)))</f>
        <v>0</v>
      </c>
      <c r="M39" s="359">
        <f>IF('Cash Flow'!M41='Cash Flow'!L41,0,IF('Cash Flow'!L41=0,1,('Cash Flow'!M41-'Cash Flow'!L41)/ABS('Cash Flow'!L41)))</f>
        <v>0</v>
      </c>
      <c r="N39" s="359">
        <f>IF('Cash Flow'!N41='Cash Flow'!M41,0,IF('Cash Flow'!M41=0,1,('Cash Flow'!N41-'Cash Flow'!M41)/ABS('Cash Flow'!M41)))</f>
        <v>0</v>
      </c>
      <c r="O39" s="359">
        <f>IF('Cash Flow'!O41='Cash Flow'!N41,0,IF('Cash Flow'!N41=0,1,('Cash Flow'!O41-'Cash Flow'!N41)/ABS('Cash Flow'!N41)))</f>
        <v>0</v>
      </c>
      <c r="P39" s="360">
        <f t="shared" si="2"/>
        <v>0</v>
      </c>
      <c r="Q39" s="361">
        <f>IF('Cash Flow'!O41='Cash Flow'!D41,0,IF('Cash Flow'!D41=0,1,('Cash Flow'!O41-'Cash Flow'!D41)/ABS('Cash Flow'!D41)))</f>
        <v>0</v>
      </c>
      <c r="R39" s="308"/>
      <c r="S39" s="308"/>
      <c r="T39" s="308"/>
      <c r="U39" s="406"/>
      <c r="V39" s="406"/>
    </row>
    <row r="40" spans="1:22" ht="11.25" customHeight="1">
      <c r="A40" s="362"/>
      <c r="B40" s="362" t="str">
        <f>'Cash Flow'!B42</f>
        <v>Cash from borrowing</v>
      </c>
      <c r="C40" s="362"/>
      <c r="D40" s="359">
        <f>IF('Cash Flow'!D42&lt;&gt;0,1,0)</f>
        <v>0</v>
      </c>
      <c r="E40" s="359">
        <f>IF('Cash Flow'!E42='Cash Flow'!D42,0,IF('Cash Flow'!D42=0,1,('Cash Flow'!E42-'Cash Flow'!D42)/ABS('Cash Flow'!D42)))</f>
        <v>0</v>
      </c>
      <c r="F40" s="359">
        <f>IF('Cash Flow'!F42='Cash Flow'!E42,0,IF('Cash Flow'!E42=0,1,('Cash Flow'!F42-'Cash Flow'!E42)/ABS('Cash Flow'!E42)))</f>
        <v>0</v>
      </c>
      <c r="G40" s="359">
        <f>IF('Cash Flow'!G42='Cash Flow'!F42,0,IF('Cash Flow'!F42=0,1,('Cash Flow'!G42-'Cash Flow'!F42)/ABS('Cash Flow'!F42)))</f>
        <v>0</v>
      </c>
      <c r="H40" s="359">
        <f>IF('Cash Flow'!H42='Cash Flow'!G42,0,IF('Cash Flow'!G42=0,1,('Cash Flow'!H42-'Cash Flow'!G42)/ABS('Cash Flow'!G42)))</f>
        <v>0</v>
      </c>
      <c r="I40" s="359">
        <f>IF('Cash Flow'!I42='Cash Flow'!H42,0,IF('Cash Flow'!H42=0,1,('Cash Flow'!I42-'Cash Flow'!H42)/ABS('Cash Flow'!H42)))</f>
        <v>0</v>
      </c>
      <c r="J40" s="359">
        <f>IF('Cash Flow'!J42='Cash Flow'!I42,0,IF('Cash Flow'!I42=0,1,('Cash Flow'!J42-'Cash Flow'!I42)/ABS('Cash Flow'!I42)))</f>
        <v>0</v>
      </c>
      <c r="K40" s="359">
        <f>IF('Cash Flow'!K42='Cash Flow'!J42,0,IF('Cash Flow'!J42=0,1,('Cash Flow'!K42-'Cash Flow'!J42)/ABS('Cash Flow'!J42)))</f>
        <v>0</v>
      </c>
      <c r="L40" s="359">
        <f>IF('Cash Flow'!L42='Cash Flow'!K42,0,IF('Cash Flow'!K42=0,1,('Cash Flow'!L42-'Cash Flow'!K42)/ABS('Cash Flow'!K42)))</f>
        <v>0</v>
      </c>
      <c r="M40" s="359">
        <f>IF('Cash Flow'!M42='Cash Flow'!L42,0,IF('Cash Flow'!L42=0,1,('Cash Flow'!M42-'Cash Flow'!L42)/ABS('Cash Flow'!L42)))</f>
        <v>0</v>
      </c>
      <c r="N40" s="359">
        <f>IF('Cash Flow'!N42='Cash Flow'!M42,0,IF('Cash Flow'!M42=0,1,('Cash Flow'!N42-'Cash Flow'!M42)/ABS('Cash Flow'!M42)))</f>
        <v>0</v>
      </c>
      <c r="O40" s="359">
        <f>IF('Cash Flow'!O42='Cash Flow'!N42,0,IF('Cash Flow'!N42=0,1,('Cash Flow'!O42-'Cash Flow'!N42)/ABS('Cash Flow'!N42)))</f>
        <v>0</v>
      </c>
      <c r="P40" s="360">
        <f t="shared" si="2"/>
        <v>0</v>
      </c>
      <c r="Q40" s="361">
        <f>IF('Cash Flow'!O42='Cash Flow'!D42,0,IF('Cash Flow'!D42=0,1,('Cash Flow'!O42-'Cash Flow'!D42)/ABS('Cash Flow'!D42)))</f>
        <v>0</v>
      </c>
      <c r="R40" s="308"/>
      <c r="S40" s="308"/>
      <c r="T40" s="308"/>
      <c r="U40" s="406"/>
      <c r="V40" s="406"/>
    </row>
    <row r="41" spans="1:22" ht="11.25" customHeight="1">
      <c r="A41" s="362"/>
      <c r="B41" s="362" t="str">
        <f>'Cash Flow'!B43</f>
        <v>Owner 1 Investment</v>
      </c>
      <c r="C41" s="362"/>
      <c r="D41" s="359">
        <f>IF('Cash Flow'!D43&lt;&gt;0,1,0)</f>
        <v>0</v>
      </c>
      <c r="E41" s="359">
        <f>IF('Cash Flow'!E43='Cash Flow'!D43,0,IF('Cash Flow'!D43=0,1,('Cash Flow'!E43-'Cash Flow'!D43)/ABS('Cash Flow'!D43)))</f>
        <v>0</v>
      </c>
      <c r="F41" s="359">
        <f>IF('Cash Flow'!F43='Cash Flow'!E43,0,IF('Cash Flow'!E43=0,1,('Cash Flow'!F43-'Cash Flow'!E43)/ABS('Cash Flow'!E43)))</f>
        <v>0</v>
      </c>
      <c r="G41" s="359">
        <f>IF('Cash Flow'!G43='Cash Flow'!F43,0,IF('Cash Flow'!F43=0,1,('Cash Flow'!G43-'Cash Flow'!F43)/ABS('Cash Flow'!F43)))</f>
        <v>0</v>
      </c>
      <c r="H41" s="359">
        <f>IF('Cash Flow'!H43='Cash Flow'!G43,0,IF('Cash Flow'!G43=0,1,('Cash Flow'!H43-'Cash Flow'!G43)/ABS('Cash Flow'!G43)))</f>
        <v>0</v>
      </c>
      <c r="I41" s="359">
        <f>IF('Cash Flow'!I43='Cash Flow'!H43,0,IF('Cash Flow'!H43=0,1,('Cash Flow'!I43-'Cash Flow'!H43)/ABS('Cash Flow'!H43)))</f>
        <v>0</v>
      </c>
      <c r="J41" s="359">
        <f>IF('Cash Flow'!J43='Cash Flow'!I43,0,IF('Cash Flow'!I43=0,1,('Cash Flow'!J43-'Cash Flow'!I43)/ABS('Cash Flow'!I43)))</f>
        <v>0</v>
      </c>
      <c r="K41" s="359">
        <f>IF('Cash Flow'!K43='Cash Flow'!J43,0,IF('Cash Flow'!J43=0,1,('Cash Flow'!K43-'Cash Flow'!J43)/ABS('Cash Flow'!J43)))</f>
        <v>1</v>
      </c>
      <c r="L41" s="359">
        <f>IF('Cash Flow'!L43='Cash Flow'!K43,0,IF('Cash Flow'!K43=0,1,('Cash Flow'!L43-'Cash Flow'!K43)/ABS('Cash Flow'!K43)))</f>
        <v>3.7298925858003669</v>
      </c>
      <c r="M41" s="359">
        <f>IF('Cash Flow'!M43='Cash Flow'!L43,0,IF('Cash Flow'!L43=0,1,('Cash Flow'!M43-'Cash Flow'!L43)/ABS('Cash Flow'!L43)))</f>
        <v>-1</v>
      </c>
      <c r="N41" s="359">
        <f>IF('Cash Flow'!N43='Cash Flow'!M43,0,IF('Cash Flow'!M43=0,1,('Cash Flow'!N43-'Cash Flow'!M43)/ABS('Cash Flow'!M43)))</f>
        <v>0</v>
      </c>
      <c r="O41" s="359">
        <f>IF('Cash Flow'!O43='Cash Flow'!N43,0,IF('Cash Flow'!N43=0,1,('Cash Flow'!O43-'Cash Flow'!N43)/ABS('Cash Flow'!N43)))</f>
        <v>0</v>
      </c>
      <c r="P41" s="360">
        <f t="shared" si="2"/>
        <v>0.31082438215003055</v>
      </c>
      <c r="Q41" s="361">
        <f>IF('Cash Flow'!O43='Cash Flow'!D43,0,IF('Cash Flow'!D43=0,1,('Cash Flow'!O43-'Cash Flow'!D43)/ABS('Cash Flow'!D43)))</f>
        <v>0</v>
      </c>
      <c r="R41" s="308"/>
      <c r="S41" s="308"/>
      <c r="T41" s="308"/>
      <c r="U41" s="406"/>
      <c r="V41" s="406"/>
    </row>
    <row r="42" spans="1:22" ht="11.25" customHeight="1">
      <c r="A42" s="362"/>
      <c r="B42" s="362" t="str">
        <f>'Cash Flow'!B45</f>
        <v>Other</v>
      </c>
      <c r="C42" s="362"/>
      <c r="D42" s="359">
        <f>IF('Cash Flow'!D45&lt;&gt;0,1,0)</f>
        <v>0</v>
      </c>
      <c r="E42" s="359">
        <f>IF('Cash Flow'!E45='Cash Flow'!D45,0,IF('Cash Flow'!D45=0,1,('Cash Flow'!E45-'Cash Flow'!D45)/ABS('Cash Flow'!D45)))</f>
        <v>0</v>
      </c>
      <c r="F42" s="359">
        <f>IF('Cash Flow'!F45='Cash Flow'!E45,0,IF('Cash Flow'!E45=0,1,('Cash Flow'!F45-'Cash Flow'!E45)/ABS('Cash Flow'!E45)))</f>
        <v>0</v>
      </c>
      <c r="G42" s="359">
        <f>IF('Cash Flow'!G45='Cash Flow'!F45,0,IF('Cash Flow'!F45=0,1,('Cash Flow'!G45-'Cash Flow'!F45)/ABS('Cash Flow'!F45)))</f>
        <v>0</v>
      </c>
      <c r="H42" s="359">
        <f>IF('Cash Flow'!H45='Cash Flow'!G45,0,IF('Cash Flow'!G45=0,1,('Cash Flow'!H45-'Cash Flow'!G45)/ABS('Cash Flow'!G45)))</f>
        <v>0</v>
      </c>
      <c r="I42" s="359">
        <f>IF('Cash Flow'!I45='Cash Flow'!H45,0,IF('Cash Flow'!H45=0,1,('Cash Flow'!I45-'Cash Flow'!H45)/ABS('Cash Flow'!H45)))</f>
        <v>0</v>
      </c>
      <c r="J42" s="359">
        <f>IF('Cash Flow'!J45='Cash Flow'!I45,0,IF('Cash Flow'!I45=0,1,('Cash Flow'!J45-'Cash Flow'!I45)/ABS('Cash Flow'!I45)))</f>
        <v>0</v>
      </c>
      <c r="K42" s="359">
        <f>IF('Cash Flow'!K45='Cash Flow'!J45,0,IF('Cash Flow'!J45=0,1,('Cash Flow'!K45-'Cash Flow'!J45)/ABS('Cash Flow'!J45)))</f>
        <v>0</v>
      </c>
      <c r="L42" s="359">
        <f>IF('Cash Flow'!L45='Cash Flow'!K45,0,IF('Cash Flow'!K45=0,1,('Cash Flow'!L45-'Cash Flow'!K45)/ABS('Cash Flow'!K45)))</f>
        <v>0</v>
      </c>
      <c r="M42" s="359">
        <f>IF('Cash Flow'!M45='Cash Flow'!L45,0,IF('Cash Flow'!L45=0,1,('Cash Flow'!M45-'Cash Flow'!L45)/ABS('Cash Flow'!L45)))</f>
        <v>0</v>
      </c>
      <c r="N42" s="359">
        <f>IF('Cash Flow'!N45='Cash Flow'!M45,0,IF('Cash Flow'!M45=0,1,('Cash Flow'!N45-'Cash Flow'!M45)/ABS('Cash Flow'!M45)))</f>
        <v>0</v>
      </c>
      <c r="O42" s="359">
        <f>IF('Cash Flow'!O45='Cash Flow'!N45,0,IF('Cash Flow'!N45=0,1,('Cash Flow'!O45-'Cash Flow'!N45)/ABS('Cash Flow'!N45)))</f>
        <v>0</v>
      </c>
      <c r="P42" s="360">
        <f t="shared" si="2"/>
        <v>0</v>
      </c>
      <c r="Q42" s="361">
        <f>IF('Cash Flow'!O45='Cash Flow'!D45,0,IF('Cash Flow'!D45=0,1,('Cash Flow'!O45-'Cash Flow'!D45)/ABS('Cash Flow'!D45)))</f>
        <v>0</v>
      </c>
      <c r="R42" s="308"/>
      <c r="S42" s="308"/>
      <c r="T42" s="308"/>
      <c r="U42" s="406"/>
      <c r="V42" s="406"/>
    </row>
    <row r="43" spans="1:22" ht="11.25" customHeight="1" thickBot="1">
      <c r="A43" s="362"/>
      <c r="B43" s="364" t="str">
        <f>'Cash Flow'!B46</f>
        <v>Other</v>
      </c>
      <c r="C43" s="364"/>
      <c r="D43" s="365">
        <f>IF('Cash Flow'!D46&lt;&gt;0,1,0)</f>
        <v>0</v>
      </c>
      <c r="E43" s="365">
        <f>IF('Cash Flow'!E46='Cash Flow'!D46,0,IF('Cash Flow'!D46=0,1,('Cash Flow'!E46-'Cash Flow'!D46)/ABS('Cash Flow'!D46)))</f>
        <v>0</v>
      </c>
      <c r="F43" s="365">
        <f>IF('Cash Flow'!F46='Cash Flow'!E46,0,IF('Cash Flow'!E46=0,1,('Cash Flow'!F46-'Cash Flow'!E46)/ABS('Cash Flow'!E46)))</f>
        <v>0</v>
      </c>
      <c r="G43" s="365">
        <f>IF('Cash Flow'!G46='Cash Flow'!F46,0,IF('Cash Flow'!F46=0,1,('Cash Flow'!G46-'Cash Flow'!F46)/ABS('Cash Flow'!F46)))</f>
        <v>0</v>
      </c>
      <c r="H43" s="365">
        <f>IF('Cash Flow'!H46='Cash Flow'!G46,0,IF('Cash Flow'!G46=0,1,('Cash Flow'!H46-'Cash Flow'!G46)/ABS('Cash Flow'!G46)))</f>
        <v>0</v>
      </c>
      <c r="I43" s="365">
        <f>IF('Cash Flow'!I46='Cash Flow'!H46,0,IF('Cash Flow'!H46=0,1,('Cash Flow'!I46-'Cash Flow'!H46)/ABS('Cash Flow'!H46)))</f>
        <v>0</v>
      </c>
      <c r="J43" s="365">
        <f>IF('Cash Flow'!J46='Cash Flow'!I46,0,IF('Cash Flow'!I46=0,1,('Cash Flow'!J46-'Cash Flow'!I46)/ABS('Cash Flow'!I46)))</f>
        <v>0</v>
      </c>
      <c r="K43" s="365">
        <f>IF('Cash Flow'!K46='Cash Flow'!J46,0,IF('Cash Flow'!J46=0,1,('Cash Flow'!K46-'Cash Flow'!J46)/ABS('Cash Flow'!J46)))</f>
        <v>0</v>
      </c>
      <c r="L43" s="365">
        <f>IF('Cash Flow'!L46='Cash Flow'!K46,0,IF('Cash Flow'!K46=0,1,('Cash Flow'!L46-'Cash Flow'!K46)/ABS('Cash Flow'!K46)))</f>
        <v>0</v>
      </c>
      <c r="M43" s="365">
        <f>IF('Cash Flow'!M46='Cash Flow'!L46,0,IF('Cash Flow'!L46=0,1,('Cash Flow'!M46-'Cash Flow'!L46)/ABS('Cash Flow'!L46)))</f>
        <v>0</v>
      </c>
      <c r="N43" s="365">
        <f>IF('Cash Flow'!N46='Cash Flow'!M46,0,IF('Cash Flow'!M46=0,1,('Cash Flow'!N46-'Cash Flow'!M46)/ABS('Cash Flow'!M46)))</f>
        <v>0</v>
      </c>
      <c r="O43" s="365">
        <f>IF('Cash Flow'!O46='Cash Flow'!N46,0,IF('Cash Flow'!N46=0,1,('Cash Flow'!O46-'Cash Flow'!N46)/ABS('Cash Flow'!N46)))</f>
        <v>0</v>
      </c>
      <c r="P43" s="366">
        <f t="shared" si="2"/>
        <v>0</v>
      </c>
      <c r="Q43" s="361">
        <f>IF('Cash Flow'!O46='Cash Flow'!D46,0,IF('Cash Flow'!D46=0,1,('Cash Flow'!O46-'Cash Flow'!D46)/ABS('Cash Flow'!D46)))</f>
        <v>0</v>
      </c>
      <c r="R43" s="308"/>
      <c r="S43" s="308"/>
      <c r="T43" s="308"/>
      <c r="U43" s="406"/>
      <c r="V43" s="406"/>
    </row>
    <row r="44" spans="1:22" ht="11.25" customHeight="1" thickTop="1">
      <c r="A44" s="362"/>
      <c r="B44" s="362" t="str">
        <f>'Cash Flow'!B47</f>
        <v>Cash invested by owners</v>
      </c>
      <c r="C44" s="362"/>
      <c r="D44" s="359">
        <f>IF('Cash Flow'!D47&lt;&gt;0,1,0)</f>
        <v>0</v>
      </c>
      <c r="E44" s="359">
        <f>IF('Cash Flow'!E47='Cash Flow'!D47,0,IF('Cash Flow'!D47=0,1,('Cash Flow'!E47-'Cash Flow'!D47)/ABS('Cash Flow'!D47)))</f>
        <v>0</v>
      </c>
      <c r="F44" s="359">
        <f>IF('Cash Flow'!F47='Cash Flow'!E47,0,IF('Cash Flow'!E47=0,1,('Cash Flow'!F47-'Cash Flow'!E47)/ABS('Cash Flow'!E47)))</f>
        <v>0</v>
      </c>
      <c r="G44" s="359">
        <f>IF('Cash Flow'!G47='Cash Flow'!F47,0,IF('Cash Flow'!F47=0,1,('Cash Flow'!G47-'Cash Flow'!F47)/ABS('Cash Flow'!F47)))</f>
        <v>0</v>
      </c>
      <c r="H44" s="359">
        <f>IF('Cash Flow'!H47='Cash Flow'!G47,0,IF('Cash Flow'!G47=0,1,('Cash Flow'!H47-'Cash Flow'!G47)/ABS('Cash Flow'!G47)))</f>
        <v>0</v>
      </c>
      <c r="I44" s="359">
        <f>IF('Cash Flow'!I47='Cash Flow'!H47,0,IF('Cash Flow'!H47=0,1,('Cash Flow'!I47-'Cash Flow'!H47)/ABS('Cash Flow'!H47)))</f>
        <v>0</v>
      </c>
      <c r="J44" s="359">
        <f>IF('Cash Flow'!J47='Cash Flow'!I47,0,IF('Cash Flow'!I47=0,1,('Cash Flow'!J47-'Cash Flow'!I47)/ABS('Cash Flow'!I47)))</f>
        <v>0</v>
      </c>
      <c r="K44" s="359">
        <f>IF('Cash Flow'!K47='Cash Flow'!J47,0,IF('Cash Flow'!J47=0,1,('Cash Flow'!K47-'Cash Flow'!J47)/ABS('Cash Flow'!J47)))</f>
        <v>1</v>
      </c>
      <c r="L44" s="359">
        <f>IF('Cash Flow'!L47='Cash Flow'!K47,0,IF('Cash Flow'!K47=0,1,('Cash Flow'!L47-'Cash Flow'!K47)/ABS('Cash Flow'!K47)))</f>
        <v>3.7298925858003669</v>
      </c>
      <c r="M44" s="359">
        <f>IF('Cash Flow'!M47='Cash Flow'!L47,0,IF('Cash Flow'!L47=0,1,('Cash Flow'!M47-'Cash Flow'!L47)/ABS('Cash Flow'!L47)))</f>
        <v>-1</v>
      </c>
      <c r="N44" s="359">
        <f>IF('Cash Flow'!N47='Cash Flow'!M47,0,IF('Cash Flow'!M47=0,1,('Cash Flow'!N47-'Cash Flow'!M47)/ABS('Cash Flow'!M47)))</f>
        <v>0</v>
      </c>
      <c r="O44" s="359">
        <f>IF('Cash Flow'!O47='Cash Flow'!N47,0,IF('Cash Flow'!N47=0,1,('Cash Flow'!O47-'Cash Flow'!N47)/ABS('Cash Flow'!N47)))</f>
        <v>0</v>
      </c>
      <c r="P44" s="360">
        <f t="shared" si="2"/>
        <v>0.31082438215003055</v>
      </c>
      <c r="Q44" s="361">
        <f>IF('Cash Flow'!O47='Cash Flow'!D47,0,IF('Cash Flow'!D47=0,1,('Cash Flow'!O47-'Cash Flow'!D47)/ABS('Cash Flow'!D47)))</f>
        <v>0</v>
      </c>
      <c r="R44" s="308"/>
      <c r="S44" s="308"/>
      <c r="T44" s="308"/>
      <c r="U44" s="406"/>
      <c r="V44" s="406"/>
    </row>
    <row r="45" spans="1:22" ht="11.25" customHeight="1">
      <c r="A45" s="358" t="str">
        <f>'Cash Flow'!A48</f>
        <v>Net Cash Activity</v>
      </c>
      <c r="B45" s="362"/>
      <c r="C45" s="362"/>
      <c r="D45" s="359"/>
      <c r="E45" s="356"/>
      <c r="F45" s="356"/>
      <c r="G45" s="356"/>
      <c r="H45" s="356"/>
      <c r="I45" s="356"/>
      <c r="J45" s="356"/>
      <c r="K45" s="356"/>
      <c r="L45" s="356"/>
      <c r="M45" s="356"/>
      <c r="N45" s="356"/>
      <c r="O45" s="356"/>
      <c r="P45" s="360"/>
      <c r="Q45" s="360"/>
      <c r="R45" s="308"/>
      <c r="S45" s="308"/>
      <c r="T45" s="308"/>
      <c r="U45" s="406"/>
      <c r="V45" s="406"/>
    </row>
    <row r="46" spans="1:22" ht="11.25" customHeight="1">
      <c r="A46" s="362"/>
      <c r="B46" s="362" t="str">
        <f>'Cash Flow'!B49</f>
        <v>Net Cash Flow</v>
      </c>
      <c r="C46" s="362"/>
      <c r="D46" s="359">
        <f>IF('Cash Flow'!D49&lt;&gt;0,1,0)</f>
        <v>0</v>
      </c>
      <c r="E46" s="359">
        <f>IF('Cash Flow'!E49='Cash Flow'!D49,0,IF('Cash Flow'!D49=0,1,('Cash Flow'!E49-'Cash Flow'!D49)/ABS('Cash Flow'!D49)))</f>
        <v>0</v>
      </c>
      <c r="F46" s="359">
        <f>IF('Cash Flow'!F49='Cash Flow'!E49,0,IF('Cash Flow'!E49=0,1,('Cash Flow'!F49-'Cash Flow'!E49)/ABS('Cash Flow'!E49)))</f>
        <v>0</v>
      </c>
      <c r="G46" s="359">
        <f>IF('Cash Flow'!G49='Cash Flow'!F49,0,IF('Cash Flow'!F49=0,1,('Cash Flow'!G49-'Cash Flow'!F49)/ABS('Cash Flow'!F49)))</f>
        <v>0</v>
      </c>
      <c r="H46" s="359">
        <f>IF('Cash Flow'!H49='Cash Flow'!G49,0,IF('Cash Flow'!G49=0,1,('Cash Flow'!H49-'Cash Flow'!G49)/ABS('Cash Flow'!G49)))</f>
        <v>0</v>
      </c>
      <c r="I46" s="359">
        <f>IF('Cash Flow'!I49='Cash Flow'!H49,0,IF('Cash Flow'!H49=0,1,('Cash Flow'!I49-'Cash Flow'!H49)/ABS('Cash Flow'!H49)))</f>
        <v>0</v>
      </c>
      <c r="J46" s="359">
        <f>IF('Cash Flow'!J49='Cash Flow'!I49,0,IF('Cash Flow'!I49=0,1,('Cash Flow'!J49-'Cash Flow'!I49)/ABS('Cash Flow'!I49)))</f>
        <v>0</v>
      </c>
      <c r="K46" s="359">
        <f>IF('Cash Flow'!K49='Cash Flow'!J49,0,IF('Cash Flow'!J49=0,1,('Cash Flow'!K49-'Cash Flow'!J49)/ABS('Cash Flow'!J49)))</f>
        <v>0</v>
      </c>
      <c r="L46" s="359">
        <f>IF('Cash Flow'!L49='Cash Flow'!K49,0,IF('Cash Flow'!K49=0,1,('Cash Flow'!L49-'Cash Flow'!K49)/ABS('Cash Flow'!K49)))</f>
        <v>0</v>
      </c>
      <c r="M46" s="359">
        <f>IF('Cash Flow'!M49='Cash Flow'!L49,0,IF('Cash Flow'!L49=0,1,('Cash Flow'!M49-'Cash Flow'!L49)/ABS('Cash Flow'!L49)))</f>
        <v>0</v>
      </c>
      <c r="N46" s="359">
        <f>IF('Cash Flow'!N49='Cash Flow'!M49,0,IF('Cash Flow'!M49=0,1,('Cash Flow'!N49-'Cash Flow'!M49)/ABS('Cash Flow'!M49)))</f>
        <v>1</v>
      </c>
      <c r="O46" s="359">
        <f>IF('Cash Flow'!O49='Cash Flow'!N49,0,IF('Cash Flow'!N49=0,1,('Cash Flow'!O49-'Cash Flow'!N49)/ABS('Cash Flow'!N49)))</f>
        <v>-1</v>
      </c>
      <c r="P46" s="360">
        <f t="shared" si="2"/>
        <v>0</v>
      </c>
      <c r="Q46" s="361">
        <f>IF('Cash Flow'!O49='Cash Flow'!D49,0,IF('Cash Flow'!D49=0,1,('Cash Flow'!O49-'Cash Flow'!D49)/ABS('Cash Flow'!D49)))</f>
        <v>0</v>
      </c>
      <c r="R46" s="308"/>
      <c r="S46" s="308"/>
      <c r="T46" s="308"/>
      <c r="U46" s="406"/>
      <c r="V46" s="406"/>
    </row>
    <row r="47" spans="1:22" ht="11.25" customHeight="1">
      <c r="A47" s="362"/>
      <c r="B47" s="368" t="str">
        <f>'Cash Flow'!B50</f>
        <v>Cumulative Cash Flow</v>
      </c>
      <c r="C47" s="368"/>
      <c r="D47" s="369">
        <f>IF('Cash Flow'!D50&lt;&gt;0,1,0)</f>
        <v>0</v>
      </c>
      <c r="E47" s="369">
        <f>IF('Cash Flow'!E50='Cash Flow'!D50,0,IF('Cash Flow'!D50=0,1,('Cash Flow'!E50-'Cash Flow'!D50)/ABS('Cash Flow'!D50)))</f>
        <v>0</v>
      </c>
      <c r="F47" s="369">
        <f>IF('Cash Flow'!F50='Cash Flow'!E50,0,IF('Cash Flow'!E50=0,1,('Cash Flow'!F50-'Cash Flow'!E50)/ABS('Cash Flow'!E50)))</f>
        <v>0</v>
      </c>
      <c r="G47" s="369">
        <f>IF('Cash Flow'!G50='Cash Flow'!F50,0,IF('Cash Flow'!F50=0,1,('Cash Flow'!G50-'Cash Flow'!F50)/ABS('Cash Flow'!F50)))</f>
        <v>0</v>
      </c>
      <c r="H47" s="369">
        <f>IF('Cash Flow'!H50='Cash Flow'!G50,0,IF('Cash Flow'!G50=0,1,('Cash Flow'!H50-'Cash Flow'!G50)/ABS('Cash Flow'!G50)))</f>
        <v>0</v>
      </c>
      <c r="I47" s="369">
        <f>IF('Cash Flow'!I50='Cash Flow'!H50,0,IF('Cash Flow'!H50=0,1,('Cash Flow'!I50-'Cash Flow'!H50)/ABS('Cash Flow'!H50)))</f>
        <v>0</v>
      </c>
      <c r="J47" s="369">
        <f>IF('Cash Flow'!J50='Cash Flow'!I50,0,IF('Cash Flow'!I50=0,1,('Cash Flow'!J50-'Cash Flow'!I50)/ABS('Cash Flow'!I50)))</f>
        <v>0</v>
      </c>
      <c r="K47" s="369">
        <f>IF('Cash Flow'!K50='Cash Flow'!J50,0,IF('Cash Flow'!J50=0,1,('Cash Flow'!K50-'Cash Flow'!J50)/ABS('Cash Flow'!J50)))</f>
        <v>0</v>
      </c>
      <c r="L47" s="369">
        <f>IF('Cash Flow'!L50='Cash Flow'!K50,0,IF('Cash Flow'!K50=0,1,('Cash Flow'!L50-'Cash Flow'!K50)/ABS('Cash Flow'!K50)))</f>
        <v>0</v>
      </c>
      <c r="M47" s="369">
        <f>IF('Cash Flow'!M50='Cash Flow'!L50,0,IF('Cash Flow'!L50=0,1,('Cash Flow'!M50-'Cash Flow'!L50)/ABS('Cash Flow'!L50)))</f>
        <v>0</v>
      </c>
      <c r="N47" s="369">
        <f>IF('Cash Flow'!N50='Cash Flow'!M50,0,IF('Cash Flow'!M50=0,1,('Cash Flow'!N50-'Cash Flow'!M50)/ABS('Cash Flow'!M50)))</f>
        <v>1</v>
      </c>
      <c r="O47" s="369">
        <f>IF('Cash Flow'!O50='Cash Flow'!N50,0,IF('Cash Flow'!N50=0,1,('Cash Flow'!O50-'Cash Flow'!N50)/ABS('Cash Flow'!N50)))</f>
        <v>0</v>
      </c>
      <c r="P47" s="370">
        <f t="shared" si="2"/>
        <v>8.3333333333333329E-2</v>
      </c>
      <c r="Q47" s="361">
        <f>IF('Cash Flow'!O50='Cash Flow'!D50,0,IF('Cash Flow'!D50=0,1,('Cash Flow'!O50-'Cash Flow'!D50)/ABS('Cash Flow'!D50)))</f>
        <v>1</v>
      </c>
      <c r="R47" s="308"/>
      <c r="S47" s="308"/>
      <c r="T47" s="308"/>
      <c r="U47" s="406"/>
      <c r="V47" s="406"/>
    </row>
    <row r="48" spans="1:22" ht="11.25" customHeight="1">
      <c r="A48" s="362"/>
      <c r="B48" s="362" t="str">
        <f>'Cash Flow'!B51</f>
        <v>Owner's Draw</v>
      </c>
      <c r="C48" s="362"/>
      <c r="D48" s="359">
        <f>IF('Cash Flow'!D51&lt;&gt;0,1,0)</f>
        <v>0</v>
      </c>
      <c r="E48" s="359">
        <f>IF('Cash Flow'!E51='Cash Flow'!D51,0,IF('Cash Flow'!D51=0,1,('Cash Flow'!E51-'Cash Flow'!D51)/ABS('Cash Flow'!D51)))</f>
        <v>0</v>
      </c>
      <c r="F48" s="359">
        <f>IF('Cash Flow'!F51='Cash Flow'!E51,0,IF('Cash Flow'!E51=0,1,('Cash Flow'!F51-'Cash Flow'!E51)/ABS('Cash Flow'!E51)))</f>
        <v>0</v>
      </c>
      <c r="G48" s="359">
        <f>IF('Cash Flow'!G51='Cash Flow'!F51,0,IF('Cash Flow'!F51=0,1,('Cash Flow'!G51-'Cash Flow'!F51)/ABS('Cash Flow'!F51)))</f>
        <v>0</v>
      </c>
      <c r="H48" s="359">
        <f>IF('Cash Flow'!H51='Cash Flow'!G51,0,IF('Cash Flow'!G51=0,1,('Cash Flow'!H51-'Cash Flow'!G51)/ABS('Cash Flow'!G51)))</f>
        <v>0</v>
      </c>
      <c r="I48" s="359">
        <f>IF('Cash Flow'!I51='Cash Flow'!H51,0,IF('Cash Flow'!H51=0,1,('Cash Flow'!I51-'Cash Flow'!H51)/ABS('Cash Flow'!H51)))</f>
        <v>0</v>
      </c>
      <c r="J48" s="359">
        <f>IF('Cash Flow'!J51='Cash Flow'!I51,0,IF('Cash Flow'!I51=0,1,('Cash Flow'!J51-'Cash Flow'!I51)/ABS('Cash Flow'!I51)))</f>
        <v>0</v>
      </c>
      <c r="K48" s="359">
        <f>IF('Cash Flow'!K51='Cash Flow'!J51,0,IF('Cash Flow'!J51=0,1,('Cash Flow'!K51-'Cash Flow'!J51)/ABS('Cash Flow'!J51)))</f>
        <v>0</v>
      </c>
      <c r="L48" s="359">
        <f>IF('Cash Flow'!L51='Cash Flow'!K51,0,IF('Cash Flow'!K51=0,1,('Cash Flow'!L51-'Cash Flow'!K51)/ABS('Cash Flow'!K51)))</f>
        <v>0</v>
      </c>
      <c r="M48" s="359">
        <f>IF('Cash Flow'!M51='Cash Flow'!L51,0,IF('Cash Flow'!L51=0,1,('Cash Flow'!M51-'Cash Flow'!L51)/ABS('Cash Flow'!L51)))</f>
        <v>0</v>
      </c>
      <c r="N48" s="359">
        <f>IF('Cash Flow'!N51='Cash Flow'!M51,0,IF('Cash Flow'!M51=0,1,('Cash Flow'!N51-'Cash Flow'!M51)/ABS('Cash Flow'!M51)))</f>
        <v>0</v>
      </c>
      <c r="O48" s="359">
        <f>IF('Cash Flow'!O51='Cash Flow'!N51,0,IF('Cash Flow'!N51=0,1,('Cash Flow'!O51-'Cash Flow'!N51)/ABS('Cash Flow'!N51)))</f>
        <v>0</v>
      </c>
      <c r="P48" s="360">
        <f t="shared" si="2"/>
        <v>0</v>
      </c>
      <c r="Q48" s="361">
        <f>IF('Cash Flow'!O51='Cash Flow'!D51,0,IF('Cash Flow'!D51=0,1,('Cash Flow'!O51-'Cash Flow'!D51)/ABS('Cash Flow'!D51)))</f>
        <v>0</v>
      </c>
      <c r="R48" s="308"/>
      <c r="S48" s="308"/>
      <c r="T48" s="308"/>
      <c r="U48" s="406"/>
      <c r="V48" s="406"/>
    </row>
    <row r="49" spans="1:22" ht="11.25" customHeight="1">
      <c r="A49" s="362"/>
      <c r="B49" s="368" t="str">
        <f>'Cash Flow'!B52</f>
        <v>Cumulative after draw</v>
      </c>
      <c r="C49" s="368"/>
      <c r="D49" s="369">
        <f>IF('Cash Flow'!D52&lt;&gt;0,1,0)</f>
        <v>0</v>
      </c>
      <c r="E49" s="369">
        <f>IF('Cash Flow'!E52='Cash Flow'!D52,0,IF('Cash Flow'!D52=0,1,('Cash Flow'!E52-'Cash Flow'!D52)/ABS('Cash Flow'!D52)))</f>
        <v>0</v>
      </c>
      <c r="F49" s="369">
        <f>IF('Cash Flow'!F52='Cash Flow'!E52,0,IF('Cash Flow'!E52=0,1,('Cash Flow'!F52-'Cash Flow'!E52)/ABS('Cash Flow'!E52)))</f>
        <v>0</v>
      </c>
      <c r="G49" s="369">
        <f>IF('Cash Flow'!G52='Cash Flow'!F52,0,IF('Cash Flow'!F52=0,1,('Cash Flow'!G52-'Cash Flow'!F52)/ABS('Cash Flow'!F52)))</f>
        <v>0</v>
      </c>
      <c r="H49" s="369">
        <f>IF('Cash Flow'!H52='Cash Flow'!G52,0,IF('Cash Flow'!G52=0,1,('Cash Flow'!H52-'Cash Flow'!G52)/ABS('Cash Flow'!G52)))</f>
        <v>0</v>
      </c>
      <c r="I49" s="369">
        <f>IF('Cash Flow'!I52='Cash Flow'!H52,0,IF('Cash Flow'!H52=0,1,('Cash Flow'!I52-'Cash Flow'!H52)/ABS('Cash Flow'!H52)))</f>
        <v>0</v>
      </c>
      <c r="J49" s="369">
        <f>IF('Cash Flow'!J52='Cash Flow'!I52,0,IF('Cash Flow'!I52=0,1,('Cash Flow'!J52-'Cash Flow'!I52)/ABS('Cash Flow'!I52)))</f>
        <v>0</v>
      </c>
      <c r="K49" s="369">
        <f>IF('Cash Flow'!K52='Cash Flow'!J52,0,IF('Cash Flow'!J52=0,1,('Cash Flow'!K52-'Cash Flow'!J52)/ABS('Cash Flow'!J52)))</f>
        <v>0</v>
      </c>
      <c r="L49" s="369">
        <f>IF('Cash Flow'!L52='Cash Flow'!K52,0,IF('Cash Flow'!K52=0,1,('Cash Flow'!L52-'Cash Flow'!K52)/ABS('Cash Flow'!K52)))</f>
        <v>0</v>
      </c>
      <c r="M49" s="369">
        <f>IF('Cash Flow'!M52='Cash Flow'!L52,0,IF('Cash Flow'!L52=0,1,('Cash Flow'!M52-'Cash Flow'!L52)/ABS('Cash Flow'!L52)))</f>
        <v>0</v>
      </c>
      <c r="N49" s="369">
        <f>IF('Cash Flow'!N52='Cash Flow'!M52,0,IF('Cash Flow'!M52=0,1,('Cash Flow'!N52-'Cash Flow'!M52)/ABS('Cash Flow'!M52)))</f>
        <v>1</v>
      </c>
      <c r="O49" s="369">
        <f>IF('Cash Flow'!O52='Cash Flow'!N52,0,IF('Cash Flow'!N52=0,1,('Cash Flow'!O52-'Cash Flow'!N52)/ABS('Cash Flow'!N52)))</f>
        <v>0</v>
      </c>
      <c r="P49" s="370">
        <f>AVERAGE(D49:O49)</f>
        <v>8.3333333333333329E-2</v>
      </c>
      <c r="Q49" s="361">
        <f>IF('Cash Flow'!O52='Cash Flow'!D52,0,IF('Cash Flow'!D52=0,1,('Cash Flow'!O52-'Cash Flow'!D52)/ABS('Cash Flow'!D52)))</f>
        <v>1</v>
      </c>
      <c r="R49" s="308"/>
      <c r="S49" s="308"/>
      <c r="T49" s="308"/>
      <c r="U49" s="406"/>
      <c r="V49" s="406"/>
    </row>
    <row r="50" spans="1:22" ht="11.25" customHeight="1" thickBot="1">
      <c r="A50" s="362"/>
      <c r="B50" s="364" t="str">
        <f>'Cash Flow'!B53</f>
        <v>Minimum Desired Cash</v>
      </c>
      <c r="C50" s="364"/>
      <c r="D50" s="365">
        <f>IF('Cash Flow'!D53&lt;&gt;0,1,0)</f>
        <v>0</v>
      </c>
      <c r="E50" s="365">
        <f>IF('Cash Flow'!E53='Cash Flow'!D53,0,IF('Cash Flow'!D53=0,1,('Cash Flow'!E53-'Cash Flow'!D53)/ABS('Cash Flow'!D53)))</f>
        <v>0</v>
      </c>
      <c r="F50" s="365">
        <f>IF('Cash Flow'!F53='Cash Flow'!E53,0,IF('Cash Flow'!E53=0,1,('Cash Flow'!F53-'Cash Flow'!E53)/ABS('Cash Flow'!E53)))</f>
        <v>0</v>
      </c>
      <c r="G50" s="365">
        <f>IF('Cash Flow'!G53='Cash Flow'!F53,0,IF('Cash Flow'!F53=0,1,('Cash Flow'!G53-'Cash Flow'!F53)/ABS('Cash Flow'!F53)))</f>
        <v>0</v>
      </c>
      <c r="H50" s="365">
        <f>IF('Cash Flow'!H53='Cash Flow'!G53,0,IF('Cash Flow'!G53=0,1,('Cash Flow'!H53-'Cash Flow'!G53)/ABS('Cash Flow'!G53)))</f>
        <v>0</v>
      </c>
      <c r="I50" s="365">
        <f>IF('Cash Flow'!I53='Cash Flow'!H53,0,IF('Cash Flow'!H53=0,1,('Cash Flow'!I53-'Cash Flow'!H53)/ABS('Cash Flow'!H53)))</f>
        <v>0</v>
      </c>
      <c r="J50" s="365">
        <f>IF('Cash Flow'!J53='Cash Flow'!I53,0,IF('Cash Flow'!I53=0,1,('Cash Flow'!J53-'Cash Flow'!I53)/ABS('Cash Flow'!I53)))</f>
        <v>0</v>
      </c>
      <c r="K50" s="365">
        <f>IF('Cash Flow'!K53='Cash Flow'!J53,0,IF('Cash Flow'!J53=0,1,('Cash Flow'!K53-'Cash Flow'!J53)/ABS('Cash Flow'!J53)))</f>
        <v>0</v>
      </c>
      <c r="L50" s="365">
        <f>IF('Cash Flow'!L53='Cash Flow'!K53,0,IF('Cash Flow'!K53=0,1,('Cash Flow'!L53-'Cash Flow'!K53)/ABS('Cash Flow'!K53)))</f>
        <v>0</v>
      </c>
      <c r="M50" s="365">
        <f>IF('Cash Flow'!M53='Cash Flow'!L53,0,IF('Cash Flow'!L53=0,1,('Cash Flow'!M53-'Cash Flow'!L53)/ABS('Cash Flow'!L53)))</f>
        <v>0</v>
      </c>
      <c r="N50" s="365">
        <f>IF('Cash Flow'!N53='Cash Flow'!M53,0,IF('Cash Flow'!M53=0,1,('Cash Flow'!N53-'Cash Flow'!M53)/ABS('Cash Flow'!M53)))</f>
        <v>0</v>
      </c>
      <c r="O50" s="365">
        <f>IF('Cash Flow'!O53='Cash Flow'!N53,0,IF('Cash Flow'!N53=0,1,('Cash Flow'!O53-'Cash Flow'!N53)/ABS('Cash Flow'!N53)))</f>
        <v>0</v>
      </c>
      <c r="P50" s="366">
        <f>AVERAGE(D50:O50)</f>
        <v>0</v>
      </c>
      <c r="Q50" s="361">
        <f>IF('Cash Flow'!O53='Cash Flow'!D53,0,IF('Cash Flow'!D53=0,1,('Cash Flow'!O53-'Cash Flow'!D53)/ABS('Cash Flow'!D53)))</f>
        <v>0</v>
      </c>
      <c r="R50" s="308"/>
      <c r="S50" s="308"/>
      <c r="T50" s="308"/>
      <c r="U50" s="406"/>
      <c r="V50" s="406"/>
    </row>
    <row r="51" spans="1:22" ht="11.25" customHeight="1" thickTop="1">
      <c r="A51" s="362"/>
      <c r="B51" s="362" t="str">
        <f>'Cash Flow'!B54</f>
        <v>Financing Required</v>
      </c>
      <c r="C51" s="362"/>
      <c r="D51" s="359">
        <f>IF('Cash Flow'!D54&lt;&gt;0,1,0)</f>
        <v>0</v>
      </c>
      <c r="E51" s="359">
        <f>IF('Cash Flow'!E54='Cash Flow'!D54,0,IF('Cash Flow'!D54=0,1,('Cash Flow'!E54-'Cash Flow'!D54)/ABS('Cash Flow'!D54)))</f>
        <v>0</v>
      </c>
      <c r="F51" s="359">
        <f>IF('Cash Flow'!F54='Cash Flow'!E54,0,IF('Cash Flow'!E54=0,1,('Cash Flow'!F54-'Cash Flow'!E54)/ABS('Cash Flow'!E54)))</f>
        <v>0</v>
      </c>
      <c r="G51" s="359">
        <f>IF('Cash Flow'!G54='Cash Flow'!F54,0,IF('Cash Flow'!F54=0,1,('Cash Flow'!G54-'Cash Flow'!F54)/ABS('Cash Flow'!F54)))</f>
        <v>0</v>
      </c>
      <c r="H51" s="359">
        <f>IF('Cash Flow'!H54='Cash Flow'!G54,0,IF('Cash Flow'!G54=0,1,('Cash Flow'!H54-'Cash Flow'!G54)/ABS('Cash Flow'!G54)))</f>
        <v>0</v>
      </c>
      <c r="I51" s="359">
        <f>IF('Cash Flow'!I54='Cash Flow'!H54,0,IF('Cash Flow'!H54=0,1,('Cash Flow'!I54-'Cash Flow'!H54)/ABS('Cash Flow'!H54)))</f>
        <v>0</v>
      </c>
      <c r="J51" s="359">
        <f>IF('Cash Flow'!J54='Cash Flow'!I54,0,IF('Cash Flow'!I54=0,1,('Cash Flow'!J54-'Cash Flow'!I54)/ABS('Cash Flow'!I54)))</f>
        <v>0</v>
      </c>
      <c r="K51" s="359">
        <f>IF('Cash Flow'!K54='Cash Flow'!J54,0,IF('Cash Flow'!J54=0,1,('Cash Flow'!K54-'Cash Flow'!J54)/ABS('Cash Flow'!J54)))</f>
        <v>0</v>
      </c>
      <c r="L51" s="359">
        <f>IF('Cash Flow'!L54='Cash Flow'!K54,0,IF('Cash Flow'!K54=0,1,('Cash Flow'!L54-'Cash Flow'!K54)/ABS('Cash Flow'!K54)))</f>
        <v>0</v>
      </c>
      <c r="M51" s="359">
        <f>IF('Cash Flow'!M54='Cash Flow'!L54,0,IF('Cash Flow'!L54=0,1,('Cash Flow'!M54-'Cash Flow'!L54)/ABS('Cash Flow'!L54)))</f>
        <v>0</v>
      </c>
      <c r="N51" s="359">
        <f>IF('Cash Flow'!N54='Cash Flow'!M54,0,IF('Cash Flow'!M54=0,1,('Cash Flow'!N54-'Cash Flow'!M54)/ABS('Cash Flow'!M54)))</f>
        <v>0</v>
      </c>
      <c r="O51" s="359">
        <f>IF('Cash Flow'!O54='Cash Flow'!N54,0,IF('Cash Flow'!N54=0,1,('Cash Flow'!O54-'Cash Flow'!N54)/ABS('Cash Flow'!N54)))</f>
        <v>0</v>
      </c>
      <c r="P51" s="360">
        <f>AVERAGE(D51:O51)</f>
        <v>0</v>
      </c>
      <c r="Q51" s="361">
        <f>IF('Cash Flow'!O54='Cash Flow'!D54,0,IF('Cash Flow'!D54=0,1,('Cash Flow'!O54-'Cash Flow'!D54)/ABS('Cash Flow'!D54)))</f>
        <v>0</v>
      </c>
      <c r="R51" s="308"/>
      <c r="S51" s="308"/>
      <c r="T51" s="308"/>
      <c r="U51" s="406"/>
      <c r="V51" s="406"/>
    </row>
    <row r="52" spans="1:22" ht="11.25" customHeight="1">
      <c r="A52" s="362"/>
      <c r="B52" s="362" t="str">
        <f>'Cash Flow'!B55</f>
        <v>Surplus Cash</v>
      </c>
      <c r="C52" s="362"/>
      <c r="D52" s="359">
        <f>IF('Cash Flow'!D55&lt;&gt;0,1,0)</f>
        <v>0</v>
      </c>
      <c r="E52" s="359">
        <f>IF('Cash Flow'!E55='Cash Flow'!D55,0,IF('Cash Flow'!D55=0,1,('Cash Flow'!E55-'Cash Flow'!D55)/ABS('Cash Flow'!D55)))</f>
        <v>0</v>
      </c>
      <c r="F52" s="359">
        <f>IF('Cash Flow'!F55='Cash Flow'!E55,0,IF('Cash Flow'!E55=0,1,('Cash Flow'!F55-'Cash Flow'!E55)/ABS('Cash Flow'!E55)))</f>
        <v>0</v>
      </c>
      <c r="G52" s="359">
        <f>IF('Cash Flow'!G55='Cash Flow'!F55,0,IF('Cash Flow'!F55=0,1,('Cash Flow'!G55-'Cash Flow'!F55)/ABS('Cash Flow'!F55)))</f>
        <v>0</v>
      </c>
      <c r="H52" s="359">
        <f>IF('Cash Flow'!H55='Cash Flow'!G55,0,IF('Cash Flow'!G55=0,1,('Cash Flow'!H55-'Cash Flow'!G55)/ABS('Cash Flow'!G55)))</f>
        <v>0</v>
      </c>
      <c r="I52" s="359">
        <f>IF('Cash Flow'!I55='Cash Flow'!H55,0,IF('Cash Flow'!H55=0,1,('Cash Flow'!I55-'Cash Flow'!H55)/ABS('Cash Flow'!H55)))</f>
        <v>0</v>
      </c>
      <c r="J52" s="359">
        <f>IF('Cash Flow'!J55='Cash Flow'!I55,0,IF('Cash Flow'!I55=0,1,('Cash Flow'!J55-'Cash Flow'!I55)/ABS('Cash Flow'!I55)))</f>
        <v>0</v>
      </c>
      <c r="K52" s="359">
        <f>IF('Cash Flow'!K55='Cash Flow'!J55,0,IF('Cash Flow'!J55=0,1,('Cash Flow'!K55-'Cash Flow'!J55)/ABS('Cash Flow'!J55)))</f>
        <v>0</v>
      </c>
      <c r="L52" s="359">
        <f>IF('Cash Flow'!L55='Cash Flow'!K55,0,IF('Cash Flow'!K55=0,1,('Cash Flow'!L55-'Cash Flow'!K55)/ABS('Cash Flow'!K55)))</f>
        <v>0</v>
      </c>
      <c r="M52" s="359">
        <f>IF('Cash Flow'!M55='Cash Flow'!L55,0,IF('Cash Flow'!L55=0,1,('Cash Flow'!M55-'Cash Flow'!L55)/ABS('Cash Flow'!L55)))</f>
        <v>0</v>
      </c>
      <c r="N52" s="359">
        <f>IF('Cash Flow'!N55='Cash Flow'!M55,0,IF('Cash Flow'!M55=0,1,('Cash Flow'!N55-'Cash Flow'!M55)/ABS('Cash Flow'!M55)))</f>
        <v>1</v>
      </c>
      <c r="O52" s="359">
        <f>IF('Cash Flow'!O55='Cash Flow'!N55,0,IF('Cash Flow'!N55=0,1,('Cash Flow'!O55-'Cash Flow'!N55)/ABS('Cash Flow'!N55)))</f>
        <v>0</v>
      </c>
      <c r="P52" s="360">
        <f>AVERAGE(D52:O52)</f>
        <v>8.3333333333333329E-2</v>
      </c>
      <c r="Q52" s="361">
        <f>IF('Cash Flow'!O55='Cash Flow'!D55,0,IF('Cash Flow'!D55=0,1,('Cash Flow'!O55-'Cash Flow'!D55)/ABS('Cash Flow'!D55)))</f>
        <v>1</v>
      </c>
      <c r="R52" s="308"/>
      <c r="S52" s="308"/>
      <c r="T52" s="308"/>
      <c r="U52" s="406"/>
      <c r="V52" s="406"/>
    </row>
    <row r="53" spans="1:22" ht="11.25" customHeight="1">
      <c r="A53" s="371" t="s">
        <v>148</v>
      </c>
      <c r="B53" s="362"/>
      <c r="C53" s="362"/>
      <c r="D53" s="356"/>
      <c r="E53" s="356"/>
      <c r="F53" s="356"/>
      <c r="G53" s="356"/>
      <c r="H53" s="356"/>
      <c r="I53" s="356"/>
      <c r="J53" s="356"/>
      <c r="K53" s="356"/>
      <c r="L53" s="356"/>
      <c r="M53" s="356"/>
      <c r="N53" s="356"/>
      <c r="O53" s="356"/>
      <c r="P53" s="360"/>
      <c r="Q53" s="361"/>
      <c r="R53" s="308"/>
      <c r="S53" s="308"/>
      <c r="T53" s="308"/>
      <c r="U53" s="406"/>
      <c r="V53" s="406"/>
    </row>
    <row r="54" spans="1:22" ht="11.25" customHeight="1">
      <c r="A54" s="371"/>
      <c r="B54" s="371" t="s">
        <v>149</v>
      </c>
      <c r="C54" s="371"/>
      <c r="D54" s="308"/>
      <c r="E54" s="308"/>
      <c r="F54" s="308"/>
      <c r="G54" s="308"/>
      <c r="H54" s="308"/>
      <c r="I54" s="308"/>
      <c r="J54" s="308"/>
      <c r="K54" s="308"/>
      <c r="L54" s="308"/>
      <c r="M54" s="308"/>
      <c r="N54" s="308"/>
      <c r="O54" s="308"/>
      <c r="P54" s="360"/>
      <c r="Q54" s="361"/>
      <c r="R54" s="308"/>
      <c r="S54" s="308"/>
      <c r="T54" s="308"/>
      <c r="U54" s="406"/>
      <c r="V54" s="406"/>
    </row>
    <row r="55" spans="1:22" ht="11.25" customHeight="1">
      <c r="A55" s="371"/>
      <c r="B55" s="371"/>
      <c r="C55" s="371" t="s">
        <v>150</v>
      </c>
      <c r="D55" s="359"/>
      <c r="E55" s="359"/>
      <c r="F55" s="359"/>
      <c r="G55" s="359"/>
      <c r="H55" s="359"/>
      <c r="I55" s="359"/>
      <c r="J55" s="359"/>
      <c r="K55" s="359"/>
      <c r="L55" s="359"/>
      <c r="M55" s="359"/>
      <c r="N55" s="359"/>
      <c r="O55" s="359"/>
      <c r="P55" s="360"/>
      <c r="Q55" s="361"/>
      <c r="R55" s="308"/>
      <c r="S55" s="308"/>
      <c r="T55" s="308"/>
      <c r="U55" s="406"/>
      <c r="V55" s="406"/>
    </row>
    <row r="56" spans="1:22" ht="11.25" customHeight="1">
      <c r="A56" s="371"/>
      <c r="B56" s="356" t="s">
        <v>70</v>
      </c>
      <c r="C56" s="371"/>
      <c r="D56" s="308"/>
      <c r="E56" s="308"/>
      <c r="F56" s="308"/>
      <c r="G56" s="308"/>
      <c r="H56" s="308"/>
      <c r="I56" s="308"/>
      <c r="J56" s="308"/>
      <c r="K56" s="308"/>
      <c r="L56" s="308"/>
      <c r="M56" s="308"/>
      <c r="N56" s="308"/>
      <c r="O56" s="308">
        <f>'Financial Statements'!H4</f>
        <v>80</v>
      </c>
      <c r="P56" s="372"/>
      <c r="Q56" s="361"/>
      <c r="R56" s="308"/>
      <c r="S56" s="308"/>
      <c r="T56" s="308"/>
      <c r="U56" s="406"/>
      <c r="V56" s="406"/>
    </row>
    <row r="57" spans="1:22" ht="11.25" customHeight="1">
      <c r="A57" s="371"/>
      <c r="B57" s="356" t="s">
        <v>71</v>
      </c>
      <c r="C57" s="371"/>
      <c r="D57" s="308"/>
      <c r="E57" s="308"/>
      <c r="F57" s="308"/>
      <c r="G57" s="308"/>
      <c r="H57" s="308"/>
      <c r="I57" s="308"/>
      <c r="J57" s="308"/>
      <c r="K57" s="308"/>
      <c r="L57" s="308"/>
      <c r="M57" s="308"/>
      <c r="N57" s="308"/>
      <c r="O57" s="308">
        <f>'Financial Statements'!H5</f>
        <v>0</v>
      </c>
      <c r="P57" s="372"/>
      <c r="Q57" s="361"/>
      <c r="R57" s="308"/>
      <c r="S57" s="308"/>
      <c r="T57" s="308"/>
      <c r="U57" s="406"/>
      <c r="V57" s="406"/>
    </row>
    <row r="58" spans="1:22" ht="11.25" customHeight="1">
      <c r="A58" s="371"/>
      <c r="B58" s="308" t="s">
        <v>72</v>
      </c>
      <c r="C58" s="371"/>
      <c r="D58" s="308"/>
      <c r="E58" s="308"/>
      <c r="F58" s="308"/>
      <c r="G58" s="308"/>
      <c r="H58" s="308"/>
      <c r="I58" s="308"/>
      <c r="J58" s="308"/>
      <c r="K58" s="308"/>
      <c r="L58" s="308"/>
      <c r="M58" s="308"/>
      <c r="N58" s="308"/>
      <c r="O58" s="308">
        <f>'Financial Statements'!H6</f>
        <v>0</v>
      </c>
      <c r="P58" s="372"/>
      <c r="Q58" s="361"/>
      <c r="R58" s="308"/>
      <c r="S58" s="308"/>
      <c r="T58" s="308"/>
      <c r="U58" s="406"/>
      <c r="V58" s="406"/>
    </row>
    <row r="59" spans="1:22" ht="11.25" customHeight="1">
      <c r="A59" s="371"/>
      <c r="B59" s="373" t="s">
        <v>74</v>
      </c>
      <c r="C59" s="371"/>
      <c r="D59" s="308"/>
      <c r="E59" s="308"/>
      <c r="F59" s="308"/>
      <c r="G59" s="308"/>
      <c r="H59" s="308"/>
      <c r="I59" s="308"/>
      <c r="J59" s="308"/>
      <c r="K59" s="308"/>
      <c r="L59" s="308"/>
      <c r="M59" s="308"/>
      <c r="N59" s="308"/>
      <c r="O59" s="308">
        <f>'Financial Statements'!H7</f>
        <v>80</v>
      </c>
      <c r="P59" s="372"/>
      <c r="Q59" s="361"/>
      <c r="R59" s="308"/>
      <c r="S59" s="308"/>
      <c r="T59" s="308"/>
      <c r="U59" s="406"/>
      <c r="V59" s="406"/>
    </row>
    <row r="60" spans="1:22" ht="11.25" customHeight="1">
      <c r="A60" s="371"/>
      <c r="B60" s="374" t="s">
        <v>151</v>
      </c>
      <c r="C60" s="371"/>
      <c r="D60" s="308"/>
      <c r="E60" s="308"/>
      <c r="F60" s="308"/>
      <c r="G60" s="308"/>
      <c r="H60" s="308"/>
      <c r="I60" s="308"/>
      <c r="J60" s="308"/>
      <c r="K60" s="308"/>
      <c r="L60" s="308"/>
      <c r="M60" s="308"/>
      <c r="N60" s="308"/>
      <c r="O60" s="308">
        <f>'Financial Statements'!H8</f>
        <v>0</v>
      </c>
      <c r="P60" s="372"/>
      <c r="Q60" s="361"/>
      <c r="R60" s="308"/>
      <c r="S60" s="308"/>
      <c r="T60" s="308"/>
      <c r="U60" s="406"/>
      <c r="V60" s="406"/>
    </row>
    <row r="61" spans="1:22" ht="11.25" customHeight="1">
      <c r="A61" s="371"/>
      <c r="B61" s="374" t="s">
        <v>152</v>
      </c>
      <c r="C61" s="371"/>
      <c r="D61" s="308"/>
      <c r="E61" s="308"/>
      <c r="F61" s="308"/>
      <c r="G61" s="308"/>
      <c r="H61" s="308"/>
      <c r="I61" s="308"/>
      <c r="J61" s="308"/>
      <c r="K61" s="308"/>
      <c r="L61" s="308"/>
      <c r="M61" s="308"/>
      <c r="N61" s="308"/>
      <c r="O61" s="308">
        <f>'Financial Statements'!H9</f>
        <v>0</v>
      </c>
      <c r="P61" s="372"/>
      <c r="Q61" s="361"/>
      <c r="R61" s="308"/>
      <c r="S61" s="308"/>
      <c r="T61" s="308"/>
      <c r="U61" s="406"/>
      <c r="V61" s="406"/>
    </row>
    <row r="62" spans="1:22" ht="11.25" customHeight="1">
      <c r="A62" s="371"/>
      <c r="B62" s="374" t="s">
        <v>153</v>
      </c>
      <c r="C62" s="371"/>
      <c r="D62" s="308"/>
      <c r="E62" s="308"/>
      <c r="F62" s="308"/>
      <c r="G62" s="308"/>
      <c r="H62" s="308"/>
      <c r="I62" s="308"/>
      <c r="J62" s="308"/>
      <c r="K62" s="308"/>
      <c r="L62" s="308"/>
      <c r="M62" s="308"/>
      <c r="N62" s="308"/>
      <c r="O62" s="308">
        <f>'Financial Statements'!H10</f>
        <v>0</v>
      </c>
      <c r="P62" s="372"/>
      <c r="Q62" s="361"/>
      <c r="R62" s="308"/>
      <c r="S62" s="308"/>
      <c r="T62" s="308"/>
      <c r="U62" s="406"/>
      <c r="V62" s="406"/>
    </row>
    <row r="63" spans="1:22" ht="11.25" customHeight="1">
      <c r="A63" s="371"/>
      <c r="B63" s="374" t="s">
        <v>78</v>
      </c>
      <c r="C63" s="371"/>
      <c r="D63" s="308"/>
      <c r="E63" s="308"/>
      <c r="F63" s="308"/>
      <c r="G63" s="308"/>
      <c r="H63" s="308"/>
      <c r="I63" s="308"/>
      <c r="J63" s="308"/>
      <c r="K63" s="308"/>
      <c r="L63" s="308"/>
      <c r="M63" s="308"/>
      <c r="N63" s="308"/>
      <c r="O63" s="308">
        <f>'Financial Statements'!H11</f>
        <v>0</v>
      </c>
      <c r="P63" s="372"/>
      <c r="Q63" s="361"/>
      <c r="R63" s="308"/>
      <c r="S63" s="308"/>
      <c r="T63" s="308"/>
      <c r="U63" s="406"/>
      <c r="V63" s="406"/>
    </row>
    <row r="64" spans="1:22" ht="11.25" customHeight="1">
      <c r="A64" s="371"/>
      <c r="B64" s="375" t="s">
        <v>79</v>
      </c>
      <c r="C64" s="371"/>
      <c r="D64" s="308"/>
      <c r="E64" s="308"/>
      <c r="F64" s="308"/>
      <c r="G64" s="308"/>
      <c r="H64" s="308"/>
      <c r="I64" s="308"/>
      <c r="J64" s="308"/>
      <c r="K64" s="308"/>
      <c r="L64" s="308"/>
      <c r="M64" s="308"/>
      <c r="N64" s="308"/>
      <c r="O64" s="308">
        <f>'Financial Statements'!H12</f>
        <v>0</v>
      </c>
      <c r="P64" s="372"/>
      <c r="Q64" s="361"/>
      <c r="R64" s="308"/>
      <c r="S64" s="308"/>
      <c r="T64" s="308"/>
      <c r="U64" s="406"/>
      <c r="V64" s="406"/>
    </row>
    <row r="65" spans="1:22" ht="11.25" customHeight="1">
      <c r="A65" s="371"/>
      <c r="B65" s="375" t="s">
        <v>80</v>
      </c>
      <c r="C65" s="371"/>
      <c r="D65" s="308"/>
      <c r="E65" s="308"/>
      <c r="F65" s="308"/>
      <c r="G65" s="308"/>
      <c r="H65" s="308"/>
      <c r="I65" s="308"/>
      <c r="J65" s="308"/>
      <c r="K65" s="308"/>
      <c r="L65" s="308"/>
      <c r="M65" s="308"/>
      <c r="N65" s="308"/>
      <c r="O65" s="308">
        <f>'Financial Statements'!H13</f>
        <v>80</v>
      </c>
      <c r="P65" s="372"/>
      <c r="Q65" s="361"/>
      <c r="R65" s="308"/>
      <c r="S65" s="308"/>
      <c r="T65" s="308"/>
      <c r="U65" s="406"/>
      <c r="V65" s="406"/>
    </row>
    <row r="66" spans="1:22" ht="11.25" customHeight="1">
      <c r="A66" s="371"/>
      <c r="B66" s="376"/>
      <c r="C66" s="371"/>
      <c r="D66" s="308"/>
      <c r="E66" s="308"/>
      <c r="F66" s="308"/>
      <c r="G66" s="308"/>
      <c r="H66" s="308"/>
      <c r="I66" s="308"/>
      <c r="J66" s="308"/>
      <c r="K66" s="308"/>
      <c r="L66" s="308"/>
      <c r="M66" s="308"/>
      <c r="N66" s="308"/>
      <c r="O66" s="308"/>
      <c r="P66" s="372"/>
      <c r="Q66" s="361"/>
      <c r="R66" s="308"/>
      <c r="S66" s="308"/>
      <c r="T66" s="308"/>
      <c r="U66" s="406"/>
      <c r="V66" s="406"/>
    </row>
    <row r="67" spans="1:22" ht="11.25" customHeight="1">
      <c r="A67" s="371"/>
      <c r="B67" s="356" t="s">
        <v>82</v>
      </c>
      <c r="C67" s="371"/>
      <c r="D67" s="308"/>
      <c r="E67" s="308"/>
      <c r="F67" s="308"/>
      <c r="G67" s="308"/>
      <c r="H67" s="308"/>
      <c r="I67" s="308"/>
      <c r="J67" s="308"/>
      <c r="K67" s="308"/>
      <c r="L67" s="308"/>
      <c r="M67" s="308"/>
      <c r="N67" s="308"/>
      <c r="O67" s="308">
        <f>'Financial Statements'!H16</f>
        <v>0</v>
      </c>
      <c r="P67" s="372"/>
      <c r="Q67" s="361"/>
      <c r="R67" s="308"/>
      <c r="S67" s="308"/>
      <c r="T67" s="308"/>
      <c r="U67" s="406"/>
      <c r="V67" s="406"/>
    </row>
    <row r="68" spans="1:22" ht="11.25" customHeight="1">
      <c r="A68" s="371"/>
      <c r="B68" s="376" t="s">
        <v>154</v>
      </c>
      <c r="C68" s="371"/>
      <c r="D68" s="308"/>
      <c r="E68" s="308"/>
      <c r="F68" s="308"/>
      <c r="G68" s="308"/>
      <c r="H68" s="308"/>
      <c r="I68" s="308"/>
      <c r="J68" s="308"/>
      <c r="K68" s="308"/>
      <c r="L68" s="308"/>
      <c r="M68" s="308"/>
      <c r="N68" s="308"/>
      <c r="O68" s="308">
        <f>'Financial Statements'!H17</f>
        <v>0</v>
      </c>
      <c r="P68" s="372"/>
      <c r="Q68" s="361"/>
      <c r="R68" s="308"/>
      <c r="S68" s="308"/>
      <c r="T68" s="308"/>
      <c r="U68" s="406"/>
      <c r="V68" s="406"/>
    </row>
    <row r="69" spans="1:22" ht="11.25" customHeight="1">
      <c r="A69" s="371"/>
      <c r="B69" s="377" t="s">
        <v>83</v>
      </c>
      <c r="C69" s="371"/>
      <c r="D69" s="308"/>
      <c r="E69" s="308"/>
      <c r="F69" s="308"/>
      <c r="G69" s="308"/>
      <c r="H69" s="308"/>
      <c r="I69" s="308"/>
      <c r="J69" s="308"/>
      <c r="K69" s="308"/>
      <c r="L69" s="308"/>
      <c r="M69" s="308"/>
      <c r="N69" s="308"/>
      <c r="O69" s="308">
        <f>'Financial Statements'!H18</f>
        <v>0</v>
      </c>
      <c r="P69" s="372"/>
      <c r="Q69" s="361"/>
      <c r="R69" s="308"/>
      <c r="S69" s="308"/>
      <c r="T69" s="308"/>
      <c r="U69" s="406"/>
      <c r="V69" s="406"/>
    </row>
    <row r="70" spans="1:22" ht="11.25" customHeight="1">
      <c r="A70" s="371"/>
      <c r="B70" s="378" t="s">
        <v>155</v>
      </c>
      <c r="C70" s="371"/>
      <c r="D70" s="308"/>
      <c r="E70" s="308"/>
      <c r="F70" s="308"/>
      <c r="G70" s="308"/>
      <c r="H70" s="308"/>
      <c r="I70" s="308"/>
      <c r="J70" s="308"/>
      <c r="K70" s="308"/>
      <c r="L70" s="308"/>
      <c r="M70" s="308"/>
      <c r="N70" s="308"/>
      <c r="O70" s="308">
        <f>'Financial Statements'!H19</f>
        <v>0</v>
      </c>
      <c r="P70" s="372"/>
      <c r="Q70" s="361"/>
      <c r="R70" s="308"/>
      <c r="S70" s="308"/>
      <c r="T70" s="308"/>
      <c r="U70" s="406"/>
      <c r="V70" s="406"/>
    </row>
    <row r="71" spans="1:22" ht="11.25" customHeight="1">
      <c r="A71" s="371"/>
      <c r="B71" s="376" t="s">
        <v>84</v>
      </c>
      <c r="C71" s="371"/>
      <c r="D71" s="308"/>
      <c r="E71" s="308"/>
      <c r="F71" s="308"/>
      <c r="G71" s="308"/>
      <c r="H71" s="308"/>
      <c r="I71" s="308"/>
      <c r="J71" s="308"/>
      <c r="K71" s="308"/>
      <c r="L71" s="308"/>
      <c r="M71" s="308"/>
      <c r="N71" s="308"/>
      <c r="O71" s="308">
        <f>'Financial Statements'!H20</f>
        <v>0</v>
      </c>
      <c r="P71" s="372"/>
      <c r="Q71" s="361"/>
      <c r="R71" s="308"/>
      <c r="S71" s="308"/>
      <c r="T71" s="308"/>
      <c r="U71" s="406"/>
      <c r="V71" s="406"/>
    </row>
    <row r="72" spans="1:22" ht="11.25" customHeight="1">
      <c r="A72" s="371"/>
      <c r="B72" s="377" t="s">
        <v>115</v>
      </c>
      <c r="C72" s="371"/>
      <c r="D72" s="308"/>
      <c r="E72" s="308"/>
      <c r="F72" s="308"/>
      <c r="G72" s="308"/>
      <c r="H72" s="308"/>
      <c r="I72" s="308"/>
      <c r="J72" s="308"/>
      <c r="K72" s="308"/>
      <c r="L72" s="308"/>
      <c r="M72" s="308"/>
      <c r="N72" s="308"/>
      <c r="O72" s="308">
        <f>'Financial Statements'!H21</f>
        <v>0</v>
      </c>
      <c r="P72" s="372"/>
      <c r="Q72" s="361"/>
      <c r="R72" s="308"/>
      <c r="S72" s="308"/>
      <c r="T72" s="308"/>
      <c r="U72" s="406"/>
      <c r="V72" s="406"/>
    </row>
    <row r="73" spans="1:22" ht="11.25" customHeight="1">
      <c r="A73" s="371"/>
      <c r="B73" s="373" t="s">
        <v>86</v>
      </c>
      <c r="C73" s="371"/>
      <c r="D73" s="308"/>
      <c r="E73" s="308"/>
      <c r="F73" s="308"/>
      <c r="G73" s="308"/>
      <c r="H73" s="308"/>
      <c r="I73" s="308"/>
      <c r="J73" s="308"/>
      <c r="K73" s="308"/>
      <c r="L73" s="308"/>
      <c r="M73" s="308"/>
      <c r="N73" s="308"/>
      <c r="O73" s="308">
        <f>'Financial Statements'!H22</f>
        <v>0</v>
      </c>
      <c r="P73" s="372"/>
      <c r="Q73" s="361"/>
      <c r="R73" s="308"/>
      <c r="S73" s="308"/>
      <c r="T73" s="308"/>
      <c r="U73" s="406"/>
      <c r="V73" s="406"/>
    </row>
    <row r="74" spans="1:22" ht="11.25" customHeight="1">
      <c r="A74" s="371"/>
      <c r="B74" s="379" t="s">
        <v>88</v>
      </c>
      <c r="C74" s="371"/>
      <c r="D74" s="308"/>
      <c r="E74" s="308"/>
      <c r="F74" s="308"/>
      <c r="G74" s="308"/>
      <c r="H74" s="308"/>
      <c r="I74" s="308"/>
      <c r="J74" s="308"/>
      <c r="K74" s="308"/>
      <c r="L74" s="308"/>
      <c r="M74" s="308"/>
      <c r="N74" s="308"/>
      <c r="O74" s="308">
        <f>'Financial Statements'!H23</f>
        <v>0</v>
      </c>
      <c r="P74" s="372"/>
      <c r="Q74" s="361"/>
      <c r="R74" s="308"/>
      <c r="S74" s="308"/>
      <c r="T74" s="308"/>
      <c r="U74" s="406"/>
      <c r="V74" s="406"/>
    </row>
    <row r="75" spans="1:22" ht="11.25" customHeight="1">
      <c r="A75" s="371"/>
      <c r="B75" s="356"/>
      <c r="C75" s="371"/>
      <c r="D75" s="308"/>
      <c r="E75" s="308"/>
      <c r="F75" s="308"/>
      <c r="G75" s="308"/>
      <c r="H75" s="308"/>
      <c r="I75" s="308"/>
      <c r="J75" s="308"/>
      <c r="K75" s="308"/>
      <c r="L75" s="308"/>
      <c r="M75" s="308"/>
      <c r="N75" s="308"/>
      <c r="O75" s="308"/>
      <c r="P75" s="372"/>
      <c r="Q75" s="361"/>
      <c r="R75" s="308"/>
      <c r="S75" s="308"/>
      <c r="T75" s="308"/>
      <c r="U75" s="406"/>
      <c r="V75" s="406"/>
    </row>
    <row r="76" spans="1:22" ht="11.25" customHeight="1">
      <c r="A76" s="371"/>
      <c r="B76" s="356" t="s">
        <v>91</v>
      </c>
      <c r="C76" s="371"/>
      <c r="D76" s="308"/>
      <c r="E76" s="308"/>
      <c r="F76" s="308"/>
      <c r="G76" s="308"/>
      <c r="H76" s="308"/>
      <c r="I76" s="308"/>
      <c r="J76" s="308"/>
      <c r="K76" s="308"/>
      <c r="L76" s="308"/>
      <c r="M76" s="308"/>
      <c r="N76" s="308"/>
      <c r="O76" s="308">
        <f>'Financial Statements'!H25</f>
        <v>-138.71</v>
      </c>
      <c r="P76" s="372"/>
      <c r="Q76" s="361"/>
      <c r="R76" s="308"/>
      <c r="S76" s="308"/>
      <c r="T76" s="308"/>
      <c r="U76" s="406"/>
      <c r="V76" s="406"/>
    </row>
    <row r="77" spans="1:22" ht="11.25" customHeight="1">
      <c r="A77" s="371"/>
      <c r="B77" s="376" t="s">
        <v>156</v>
      </c>
      <c r="C77" s="371"/>
      <c r="D77" s="308"/>
      <c r="E77" s="308"/>
      <c r="F77" s="308"/>
      <c r="G77" s="308"/>
      <c r="H77" s="308"/>
      <c r="I77" s="308"/>
      <c r="J77" s="308"/>
      <c r="K77" s="308"/>
      <c r="L77" s="308"/>
      <c r="M77" s="308"/>
      <c r="N77" s="308"/>
      <c r="O77" s="308">
        <f>'Financial Statements'!H26</f>
        <v>218.70999999999998</v>
      </c>
      <c r="P77" s="372"/>
      <c r="Q77" s="361"/>
      <c r="R77" s="308"/>
      <c r="S77" s="308"/>
      <c r="T77" s="308"/>
      <c r="U77" s="406"/>
      <c r="V77" s="406"/>
    </row>
    <row r="78" spans="1:22" ht="11.25" customHeight="1">
      <c r="A78" s="371"/>
      <c r="B78" s="376" t="s">
        <v>156</v>
      </c>
      <c r="C78" s="371"/>
      <c r="D78" s="308"/>
      <c r="E78" s="308"/>
      <c r="F78" s="308"/>
      <c r="G78" s="308"/>
      <c r="H78" s="308"/>
      <c r="I78" s="308"/>
      <c r="J78" s="308"/>
      <c r="K78" s="308"/>
      <c r="L78" s="308"/>
      <c r="M78" s="308"/>
      <c r="N78" s="308"/>
      <c r="O78" s="308">
        <f>'Financial Statements'!H28</f>
        <v>0</v>
      </c>
      <c r="P78" s="372"/>
      <c r="Q78" s="361"/>
      <c r="R78" s="308"/>
      <c r="S78" s="308"/>
      <c r="T78" s="308"/>
      <c r="U78" s="406"/>
      <c r="V78" s="406"/>
    </row>
    <row r="79" spans="1:22" ht="11.25" customHeight="1">
      <c r="A79" s="371"/>
      <c r="B79" s="376" t="s">
        <v>45</v>
      </c>
      <c r="C79" s="371"/>
      <c r="D79" s="308"/>
      <c r="E79" s="308"/>
      <c r="F79" s="308"/>
      <c r="G79" s="308"/>
      <c r="H79" s="308"/>
      <c r="I79" s="308"/>
      <c r="J79" s="308"/>
      <c r="K79" s="308"/>
      <c r="L79" s="308"/>
      <c r="M79" s="308"/>
      <c r="N79" s="308"/>
      <c r="O79" s="308">
        <f>'Financial Statements'!H29</f>
        <v>0</v>
      </c>
      <c r="P79" s="372"/>
      <c r="Q79" s="361"/>
      <c r="R79" s="308"/>
      <c r="S79" s="308"/>
      <c r="T79" s="308"/>
      <c r="U79" s="406"/>
      <c r="V79" s="406"/>
    </row>
    <row r="80" spans="1:22">
      <c r="A80" s="371"/>
      <c r="B80" s="375" t="s">
        <v>94</v>
      </c>
      <c r="C80" s="371"/>
      <c r="D80" s="308"/>
      <c r="E80" s="308"/>
      <c r="F80" s="308"/>
      <c r="G80" s="308"/>
      <c r="H80" s="308"/>
      <c r="I80" s="308"/>
      <c r="J80" s="308"/>
      <c r="K80" s="308"/>
      <c r="L80" s="308"/>
      <c r="M80" s="308"/>
      <c r="N80" s="308"/>
      <c r="O80" s="308">
        <f>'Financial Statements'!H30</f>
        <v>79.999999999999972</v>
      </c>
      <c r="P80" s="372"/>
      <c r="Q80" s="361"/>
      <c r="R80" s="308"/>
      <c r="S80" s="308"/>
      <c r="T80" s="308"/>
      <c r="U80" s="406"/>
      <c r="V80" s="406"/>
    </row>
    <row r="81" spans="1:22">
      <c r="A81" s="371"/>
      <c r="B81" s="380"/>
      <c r="C81" s="371"/>
      <c r="D81" s="308"/>
      <c r="E81" s="308"/>
      <c r="F81" s="308"/>
      <c r="G81" s="308"/>
      <c r="H81" s="308"/>
      <c r="I81" s="308"/>
      <c r="J81" s="308"/>
      <c r="K81" s="308"/>
      <c r="L81" s="308"/>
      <c r="M81" s="308"/>
      <c r="N81" s="308"/>
      <c r="O81" s="308"/>
      <c r="P81" s="372"/>
      <c r="Q81" s="361"/>
      <c r="R81" s="308"/>
      <c r="S81" s="308"/>
      <c r="T81" s="308"/>
      <c r="U81" s="406"/>
      <c r="V81" s="406"/>
    </row>
    <row r="82" spans="1:22">
      <c r="A82" s="371"/>
      <c r="B82" s="375" t="s">
        <v>157</v>
      </c>
      <c r="C82" s="371"/>
      <c r="D82" s="308"/>
      <c r="E82" s="308"/>
      <c r="F82" s="308"/>
      <c r="G82" s="308"/>
      <c r="H82" s="308"/>
      <c r="I82" s="308"/>
      <c r="J82" s="308"/>
      <c r="K82" s="308"/>
      <c r="L82" s="308"/>
      <c r="M82" s="308"/>
      <c r="N82" s="308"/>
      <c r="O82" s="308">
        <f>'Financial Statements'!H31</f>
        <v>79.999999999999972</v>
      </c>
      <c r="P82" s="372"/>
      <c r="Q82" s="361"/>
      <c r="R82" s="308"/>
      <c r="S82" s="308"/>
      <c r="T82" s="308"/>
      <c r="U82" s="406"/>
      <c r="V82" s="406"/>
    </row>
    <row r="83" spans="1:22">
      <c r="A83" s="371"/>
      <c r="B83" s="376"/>
      <c r="C83" s="371"/>
      <c r="D83" s="308"/>
      <c r="E83" s="308"/>
      <c r="F83" s="308"/>
      <c r="G83" s="308"/>
      <c r="H83" s="308"/>
      <c r="I83" s="308"/>
      <c r="J83" s="308"/>
      <c r="K83" s="308"/>
      <c r="L83" s="308"/>
      <c r="M83" s="308"/>
      <c r="N83" s="308"/>
      <c r="O83" s="308"/>
      <c r="P83" s="372"/>
      <c r="Q83" s="372"/>
      <c r="R83" s="308"/>
      <c r="S83" s="308"/>
      <c r="T83" s="308"/>
      <c r="U83" s="406"/>
      <c r="V83" s="406"/>
    </row>
    <row r="84" spans="1:22">
      <c r="A84" s="371"/>
      <c r="B84" s="376"/>
      <c r="C84" s="371"/>
      <c r="D84" s="308"/>
      <c r="E84" s="308"/>
      <c r="F84" s="308"/>
      <c r="G84" s="308"/>
      <c r="H84" s="308"/>
      <c r="I84" s="308"/>
      <c r="J84" s="308"/>
      <c r="K84" s="308"/>
      <c r="L84" s="308"/>
      <c r="M84" s="308"/>
      <c r="N84" s="308"/>
      <c r="O84" s="308"/>
      <c r="P84" s="372"/>
      <c r="Q84" s="372"/>
      <c r="R84" s="308"/>
      <c r="S84" s="308"/>
      <c r="T84" s="308"/>
      <c r="U84" s="406"/>
      <c r="V84" s="406"/>
    </row>
    <row r="85" spans="1:22">
      <c r="A85" s="371"/>
      <c r="B85" s="308" t="s">
        <v>158</v>
      </c>
      <c r="C85" s="371"/>
      <c r="D85" s="308"/>
      <c r="E85" s="308"/>
      <c r="F85" s="308"/>
      <c r="G85" s="308"/>
      <c r="H85" s="308"/>
      <c r="I85" s="308"/>
      <c r="J85" s="308"/>
      <c r="K85" s="308"/>
      <c r="L85" s="308"/>
      <c r="M85" s="308"/>
      <c r="N85" s="308"/>
      <c r="O85" s="308">
        <f>'Financial Statements'!C26/O80</f>
        <v>-1.7338750000000007</v>
      </c>
      <c r="P85" s="372"/>
      <c r="Q85" s="361"/>
      <c r="R85" s="308"/>
      <c r="S85" s="308"/>
      <c r="T85" s="308"/>
      <c r="U85" s="406"/>
      <c r="V85" s="406"/>
    </row>
    <row r="86" spans="1:22">
      <c r="A86" s="371"/>
      <c r="B86" s="308" t="s">
        <v>159</v>
      </c>
      <c r="C86" s="371"/>
      <c r="D86" s="308"/>
      <c r="E86" s="308"/>
      <c r="F86" s="308"/>
      <c r="G86" s="308"/>
      <c r="H86" s="308"/>
      <c r="I86" s="308"/>
      <c r="J86" s="308"/>
      <c r="K86" s="308"/>
      <c r="L86" s="308"/>
      <c r="M86" s="308"/>
      <c r="N86" s="308"/>
      <c r="O86" s="308">
        <f>('Financial Statements'!C26+'Cash Flow'!P30)/O65</f>
        <v>-1.7338750000000001</v>
      </c>
      <c r="P86" s="372"/>
      <c r="Q86" s="361"/>
      <c r="R86" s="308"/>
      <c r="S86" s="308"/>
      <c r="T86" s="308"/>
      <c r="U86" s="406"/>
      <c r="V86" s="406"/>
    </row>
    <row r="87" spans="1:22">
      <c r="A87" s="371"/>
      <c r="B87" s="308" t="s">
        <v>160</v>
      </c>
      <c r="C87" s="371"/>
      <c r="D87" s="308"/>
      <c r="E87" s="308"/>
      <c r="F87" s="308"/>
      <c r="G87" s="308"/>
      <c r="H87" s="308"/>
      <c r="I87" s="308"/>
      <c r="J87" s="308"/>
      <c r="K87" s="308"/>
      <c r="L87" s="308"/>
      <c r="M87" s="308"/>
      <c r="N87" s="308"/>
      <c r="O87" s="308">
        <f>('Financial Statements'!C26+'Cash Flow'!P30)/('Cash Flow'!P6)</f>
        <v>-1.7338750000000001</v>
      </c>
      <c r="P87" s="372"/>
      <c r="Q87" s="361"/>
      <c r="R87" s="308"/>
      <c r="S87" s="308"/>
      <c r="T87" s="308"/>
      <c r="U87" s="406"/>
      <c r="V87" s="406"/>
    </row>
    <row r="88" spans="1:22">
      <c r="A88" s="371"/>
      <c r="B88" s="308" t="s">
        <v>161</v>
      </c>
      <c r="C88" s="371"/>
      <c r="D88" s="308"/>
      <c r="E88" s="308"/>
      <c r="F88" s="308"/>
      <c r="G88" s="308"/>
      <c r="H88" s="308"/>
      <c r="I88" s="308"/>
      <c r="J88" s="308"/>
      <c r="K88" s="308"/>
      <c r="L88" s="308"/>
      <c r="M88" s="308"/>
      <c r="N88" s="308"/>
      <c r="O88" s="308">
        <f>O82/O80</f>
        <v>1</v>
      </c>
      <c r="P88" s="372"/>
      <c r="Q88" s="361"/>
      <c r="R88" s="308"/>
      <c r="S88" s="308"/>
      <c r="T88" s="308"/>
      <c r="U88" s="406"/>
      <c r="V88" s="406"/>
    </row>
    <row r="89" spans="1:22">
      <c r="A89" s="371"/>
      <c r="B89" s="308" t="s">
        <v>162</v>
      </c>
      <c r="C89" s="371"/>
      <c r="D89" s="381"/>
      <c r="E89" s="308"/>
      <c r="F89" s="308"/>
      <c r="G89" s="308"/>
      <c r="H89" s="308"/>
      <c r="I89" s="308"/>
      <c r="J89" s="308"/>
      <c r="K89" s="308"/>
      <c r="L89" s="308"/>
      <c r="M89" s="308"/>
      <c r="N89" s="308"/>
      <c r="O89" s="381">
        <f>O85/(O86*O88)</f>
        <v>1.0000000000000004</v>
      </c>
      <c r="P89" s="372"/>
      <c r="Q89" s="361"/>
      <c r="R89" s="308"/>
      <c r="S89" s="308"/>
      <c r="T89" s="308"/>
      <c r="U89" s="406"/>
      <c r="V89" s="406"/>
    </row>
    <row r="90" spans="1:22">
      <c r="A90" s="371"/>
      <c r="B90" s="371" t="s">
        <v>163</v>
      </c>
      <c r="C90" s="371"/>
      <c r="D90" s="308"/>
      <c r="E90" s="308"/>
      <c r="F90" s="308"/>
      <c r="G90" s="308"/>
      <c r="H90" s="308"/>
      <c r="I90" s="308"/>
      <c r="J90" s="308"/>
      <c r="K90" s="308"/>
      <c r="L90" s="308"/>
      <c r="M90" s="308"/>
      <c r="N90" s="308"/>
      <c r="O90" s="308">
        <f>('Cash Flow'!P6)/O82</f>
        <v>1.0000000000000004</v>
      </c>
      <c r="P90" s="372"/>
      <c r="Q90" s="361"/>
      <c r="R90" s="308"/>
      <c r="S90" s="308"/>
      <c r="T90" s="308"/>
      <c r="U90" s="406"/>
      <c r="V90" s="406"/>
    </row>
    <row r="91" spans="1:22">
      <c r="A91" s="371"/>
      <c r="B91" s="371"/>
      <c r="C91" s="371"/>
      <c r="D91" s="308"/>
      <c r="E91" s="308"/>
      <c r="F91" s="308"/>
      <c r="G91" s="308"/>
      <c r="H91" s="308"/>
      <c r="I91" s="308"/>
      <c r="J91" s="308"/>
      <c r="K91" s="308"/>
      <c r="L91" s="308"/>
      <c r="M91" s="308"/>
      <c r="N91" s="308"/>
      <c r="O91" s="308"/>
      <c r="P91" s="372"/>
      <c r="Q91" s="372"/>
      <c r="R91" s="308"/>
      <c r="S91" s="308"/>
      <c r="T91" s="308"/>
      <c r="U91" s="406"/>
      <c r="V91" s="406"/>
    </row>
    <row r="92" spans="1:22">
      <c r="A92" s="371"/>
      <c r="B92" s="371" t="s">
        <v>164</v>
      </c>
      <c r="C92" s="371"/>
      <c r="D92" s="308"/>
      <c r="E92" s="308"/>
      <c r="F92" s="308"/>
      <c r="G92" s="308"/>
      <c r="H92" s="308"/>
      <c r="I92" s="308"/>
      <c r="J92" s="308"/>
      <c r="K92" s="308"/>
      <c r="L92" s="308"/>
      <c r="M92" s="308"/>
      <c r="N92" s="308"/>
      <c r="O92" s="308">
        <f>('Cash Flow'!P6)-'Cash Flow'!P16</f>
        <v>80</v>
      </c>
      <c r="P92" s="372"/>
      <c r="Q92" s="361"/>
      <c r="R92" s="308"/>
      <c r="S92" s="308"/>
      <c r="T92" s="308"/>
      <c r="U92" s="406"/>
      <c r="V92" s="406"/>
    </row>
    <row r="93" spans="1:22">
      <c r="A93" s="371"/>
      <c r="B93" s="371" t="s">
        <v>165</v>
      </c>
      <c r="C93" s="371"/>
      <c r="D93" s="308"/>
      <c r="E93" s="308"/>
      <c r="F93" s="308"/>
      <c r="G93" s="308"/>
      <c r="H93" s="308"/>
      <c r="I93" s="308"/>
      <c r="J93" s="308"/>
      <c r="K93" s="308"/>
      <c r="L93" s="308"/>
      <c r="M93" s="308"/>
      <c r="N93" s="308"/>
      <c r="O93" s="308">
        <f>'Cash Flow'!P32-'Cash Flow'!P19-'Cash Flow'!P20</f>
        <v>218.70999999999998</v>
      </c>
      <c r="P93" s="372"/>
      <c r="Q93" s="361"/>
      <c r="R93" s="308"/>
      <c r="S93" s="308"/>
      <c r="T93" s="308"/>
      <c r="U93" s="406"/>
      <c r="V93" s="406"/>
    </row>
    <row r="94" spans="1:22">
      <c r="A94" s="371"/>
      <c r="B94" s="371"/>
      <c r="C94" s="371"/>
      <c r="D94" s="308"/>
      <c r="E94" s="308"/>
      <c r="F94" s="308"/>
      <c r="G94" s="308"/>
      <c r="H94" s="308"/>
      <c r="I94" s="308"/>
      <c r="J94" s="308"/>
      <c r="K94" s="308"/>
      <c r="L94" s="308"/>
      <c r="M94" s="308"/>
      <c r="N94" s="308"/>
      <c r="O94" s="308"/>
      <c r="P94" s="372"/>
      <c r="Q94" s="372"/>
      <c r="R94" s="308"/>
      <c r="S94" s="308"/>
      <c r="T94" s="308"/>
      <c r="U94" s="406"/>
      <c r="V94" s="406"/>
    </row>
    <row r="95" spans="1:22">
      <c r="A95" s="371"/>
      <c r="B95" s="371"/>
      <c r="C95" s="371"/>
      <c r="D95" s="308"/>
      <c r="E95" s="308"/>
      <c r="F95" s="308"/>
      <c r="G95" s="308"/>
      <c r="H95" s="308"/>
      <c r="I95" s="308"/>
      <c r="J95" s="308"/>
      <c r="K95" s="308"/>
      <c r="L95" s="308"/>
      <c r="M95" s="308"/>
      <c r="N95" s="308"/>
      <c r="O95" s="308"/>
      <c r="P95" s="372"/>
      <c r="Q95" s="372"/>
      <c r="R95" s="308"/>
      <c r="S95" s="308"/>
      <c r="T95" s="308"/>
      <c r="U95" s="406"/>
      <c r="V95" s="406"/>
    </row>
    <row r="96" spans="1:22">
      <c r="A96" s="371"/>
      <c r="B96" s="371"/>
      <c r="C96" s="371"/>
      <c r="D96" s="308"/>
      <c r="E96" s="308"/>
      <c r="F96" s="308"/>
      <c r="G96" s="308"/>
      <c r="H96" s="308"/>
      <c r="I96" s="308"/>
      <c r="J96" s="308"/>
      <c r="K96" s="308"/>
      <c r="L96" s="308"/>
      <c r="M96" s="308"/>
      <c r="N96" s="308"/>
      <c r="O96" s="308"/>
      <c r="P96" s="372"/>
      <c r="Q96" s="372"/>
      <c r="R96" s="308"/>
      <c r="S96" s="308"/>
      <c r="T96" s="308"/>
      <c r="U96" s="406"/>
      <c r="V96" s="406"/>
    </row>
    <row r="97" spans="1:22">
      <c r="A97" s="371"/>
      <c r="B97" s="371"/>
      <c r="C97" s="371"/>
      <c r="D97" s="308"/>
      <c r="E97" s="308"/>
      <c r="F97" s="308"/>
      <c r="G97" s="308"/>
      <c r="H97" s="308"/>
      <c r="I97" s="308"/>
      <c r="J97" s="308"/>
      <c r="K97" s="308"/>
      <c r="L97" s="308"/>
      <c r="M97" s="308"/>
      <c r="N97" s="308"/>
      <c r="O97" s="308"/>
      <c r="P97" s="372"/>
      <c r="Q97" s="372"/>
      <c r="R97" s="308"/>
      <c r="S97" s="308"/>
      <c r="T97" s="308"/>
      <c r="U97" s="406"/>
      <c r="V97" s="406"/>
    </row>
    <row r="98" spans="1:22">
      <c r="A98" s="371"/>
      <c r="B98" s="371"/>
      <c r="C98" s="371"/>
      <c r="D98" s="308"/>
      <c r="E98" s="308"/>
      <c r="F98" s="308"/>
      <c r="G98" s="308"/>
      <c r="H98" s="308"/>
      <c r="I98" s="308"/>
      <c r="J98" s="308"/>
      <c r="K98" s="308"/>
      <c r="L98" s="308"/>
      <c r="M98" s="308"/>
      <c r="N98" s="308"/>
      <c r="O98" s="308"/>
      <c r="P98" s="372"/>
      <c r="Q98" s="372"/>
      <c r="R98" s="308"/>
      <c r="S98" s="308"/>
      <c r="T98" s="308"/>
      <c r="U98" s="406"/>
      <c r="V98" s="406"/>
    </row>
    <row r="99" spans="1:22">
      <c r="A99" s="371"/>
      <c r="B99" s="371"/>
      <c r="C99" s="371"/>
      <c r="D99" s="308"/>
      <c r="E99" s="308"/>
      <c r="F99" s="308"/>
      <c r="G99" s="308"/>
      <c r="H99" s="308"/>
      <c r="I99" s="308"/>
      <c r="J99" s="308"/>
      <c r="K99" s="308"/>
      <c r="L99" s="308"/>
      <c r="M99" s="308"/>
      <c r="N99" s="308"/>
      <c r="O99" s="308"/>
      <c r="P99" s="372"/>
      <c r="Q99" s="372"/>
      <c r="R99" s="308"/>
      <c r="S99" s="308"/>
      <c r="T99" s="308"/>
      <c r="U99" s="406"/>
      <c r="V99" s="406"/>
    </row>
    <row r="100" spans="1:22">
      <c r="A100" s="371"/>
      <c r="B100" s="371"/>
      <c r="C100" s="371"/>
      <c r="D100" s="308"/>
      <c r="E100" s="308"/>
      <c r="F100" s="308"/>
      <c r="G100" s="308"/>
      <c r="H100" s="308"/>
      <c r="I100" s="308"/>
      <c r="J100" s="308"/>
      <c r="K100" s="308"/>
      <c r="L100" s="308"/>
      <c r="M100" s="308"/>
      <c r="N100" s="308"/>
      <c r="O100" s="308"/>
      <c r="P100" s="372"/>
      <c r="Q100" s="372"/>
      <c r="R100" s="308"/>
      <c r="S100" s="308"/>
      <c r="T100" s="308"/>
      <c r="U100" s="406"/>
      <c r="V100" s="406"/>
    </row>
    <row r="101" spans="1:22">
      <c r="A101" s="371"/>
      <c r="B101" s="371"/>
      <c r="C101" s="371"/>
      <c r="D101" s="308"/>
      <c r="E101" s="308"/>
      <c r="F101" s="308"/>
      <c r="G101" s="308"/>
      <c r="H101" s="308"/>
      <c r="I101" s="308"/>
      <c r="J101" s="308"/>
      <c r="K101" s="308"/>
      <c r="L101" s="308"/>
      <c r="M101" s="308"/>
      <c r="N101" s="308"/>
      <c r="O101" s="308"/>
      <c r="P101" s="372"/>
      <c r="Q101" s="372"/>
      <c r="R101" s="308"/>
      <c r="S101" s="308"/>
      <c r="T101" s="308"/>
      <c r="U101" s="406"/>
      <c r="V101" s="406"/>
    </row>
    <row r="102" spans="1:22">
      <c r="A102" s="453"/>
      <c r="B102" s="453"/>
      <c r="C102" s="453"/>
      <c r="D102" s="406"/>
      <c r="E102" s="406"/>
      <c r="F102" s="406"/>
      <c r="G102" s="406"/>
      <c r="H102" s="406"/>
      <c r="I102" s="406"/>
      <c r="J102" s="406"/>
      <c r="K102" s="406"/>
      <c r="L102" s="406"/>
      <c r="M102" s="406"/>
      <c r="N102" s="406"/>
      <c r="O102" s="406"/>
      <c r="P102" s="454"/>
      <c r="Q102" s="454"/>
      <c r="R102" s="406"/>
      <c r="S102" s="406"/>
      <c r="T102" s="406"/>
      <c r="U102" s="406"/>
      <c r="V102" s="406"/>
    </row>
    <row r="103" spans="1:22">
      <c r="A103" s="453"/>
      <c r="B103" s="453"/>
      <c r="C103" s="453"/>
      <c r="D103" s="406"/>
      <c r="E103" s="406"/>
      <c r="F103" s="406"/>
      <c r="G103" s="406"/>
      <c r="H103" s="406"/>
      <c r="I103" s="406"/>
      <c r="J103" s="406"/>
      <c r="K103" s="406"/>
      <c r="L103" s="406"/>
      <c r="M103" s="406"/>
      <c r="N103" s="406"/>
      <c r="O103" s="406"/>
      <c r="P103" s="454"/>
      <c r="Q103" s="454"/>
      <c r="R103" s="406"/>
      <c r="S103" s="406"/>
      <c r="T103" s="406"/>
      <c r="U103" s="406"/>
      <c r="V103" s="406"/>
    </row>
    <row r="104" spans="1:22">
      <c r="A104" s="453"/>
      <c r="B104" s="453"/>
      <c r="C104" s="453"/>
      <c r="D104" s="406"/>
      <c r="E104" s="406"/>
      <c r="F104" s="406"/>
      <c r="G104" s="406"/>
      <c r="H104" s="406"/>
      <c r="I104" s="406"/>
      <c r="J104" s="406"/>
      <c r="K104" s="406"/>
      <c r="L104" s="406"/>
      <c r="M104" s="406"/>
      <c r="N104" s="406"/>
      <c r="O104" s="406"/>
      <c r="P104" s="454"/>
      <c r="Q104" s="454"/>
      <c r="R104" s="406"/>
      <c r="S104" s="406"/>
      <c r="T104" s="406"/>
      <c r="U104" s="406"/>
      <c r="V104" s="406"/>
    </row>
    <row r="105" spans="1:22">
      <c r="A105" s="453"/>
      <c r="B105" s="453"/>
      <c r="C105" s="453"/>
      <c r="D105" s="406"/>
      <c r="E105" s="406"/>
      <c r="F105" s="406"/>
      <c r="G105" s="406"/>
      <c r="H105" s="406"/>
      <c r="I105" s="406"/>
      <c r="J105" s="406"/>
      <c r="K105" s="406"/>
      <c r="L105" s="406"/>
      <c r="M105" s="406"/>
      <c r="N105" s="406"/>
      <c r="O105" s="406"/>
      <c r="P105" s="454"/>
      <c r="Q105" s="454"/>
      <c r="R105" s="406"/>
      <c r="S105" s="406"/>
      <c r="T105" s="406"/>
      <c r="U105" s="406"/>
      <c r="V105" s="406"/>
    </row>
    <row r="106" spans="1:22">
      <c r="A106" s="453"/>
      <c r="B106" s="453"/>
      <c r="C106" s="453"/>
      <c r="D106" s="406"/>
      <c r="E106" s="406"/>
      <c r="F106" s="406"/>
      <c r="G106" s="406"/>
      <c r="H106" s="406"/>
      <c r="I106" s="406"/>
      <c r="J106" s="406"/>
      <c r="K106" s="406"/>
      <c r="L106" s="406"/>
      <c r="M106" s="406"/>
      <c r="N106" s="406"/>
      <c r="O106" s="406"/>
      <c r="P106" s="454"/>
      <c r="Q106" s="454"/>
      <c r="R106" s="406"/>
      <c r="S106" s="406"/>
      <c r="T106" s="406"/>
      <c r="U106" s="406"/>
      <c r="V106" s="406"/>
    </row>
    <row r="107" spans="1:22">
      <c r="A107" s="453"/>
      <c r="B107" s="453"/>
      <c r="C107" s="453"/>
      <c r="D107" s="406"/>
      <c r="E107" s="406"/>
      <c r="F107" s="406"/>
      <c r="G107" s="406"/>
      <c r="H107" s="406"/>
      <c r="I107" s="406"/>
      <c r="J107" s="406"/>
      <c r="K107" s="406"/>
      <c r="L107" s="406"/>
      <c r="M107" s="406"/>
      <c r="N107" s="406"/>
      <c r="O107" s="406"/>
      <c r="P107" s="454"/>
      <c r="Q107" s="454"/>
      <c r="R107" s="406"/>
      <c r="S107" s="406"/>
      <c r="T107" s="406"/>
      <c r="U107" s="406"/>
      <c r="V107" s="406"/>
    </row>
    <row r="108" spans="1:22">
      <c r="A108" s="453"/>
      <c r="B108" s="453"/>
      <c r="C108" s="453"/>
      <c r="D108" s="406"/>
      <c r="E108" s="406"/>
      <c r="F108" s="406"/>
      <c r="G108" s="406"/>
      <c r="H108" s="406"/>
      <c r="I108" s="406"/>
      <c r="J108" s="406"/>
      <c r="K108" s="406"/>
      <c r="L108" s="406"/>
      <c r="M108" s="406"/>
      <c r="N108" s="406"/>
      <c r="O108" s="406"/>
      <c r="P108" s="454"/>
      <c r="Q108" s="454"/>
      <c r="R108" s="406"/>
      <c r="S108" s="406"/>
      <c r="T108" s="406"/>
      <c r="U108" s="406"/>
      <c r="V108" s="406"/>
    </row>
    <row r="109" spans="1:22">
      <c r="A109" s="453"/>
      <c r="B109" s="453"/>
      <c r="C109" s="453"/>
      <c r="D109" s="406"/>
      <c r="E109" s="406"/>
      <c r="F109" s="406"/>
      <c r="G109" s="406"/>
      <c r="H109" s="406"/>
      <c r="I109" s="406"/>
      <c r="J109" s="406"/>
      <c r="K109" s="406"/>
      <c r="L109" s="406"/>
      <c r="M109" s="406"/>
      <c r="N109" s="406"/>
      <c r="O109" s="406"/>
      <c r="P109" s="454"/>
      <c r="Q109" s="454"/>
      <c r="R109" s="406"/>
      <c r="S109" s="406"/>
      <c r="T109" s="406"/>
      <c r="U109" s="406"/>
      <c r="V109" s="406"/>
    </row>
    <row r="110" spans="1:22">
      <c r="A110" s="453"/>
      <c r="B110" s="453"/>
      <c r="C110" s="453"/>
      <c r="D110" s="406"/>
      <c r="E110" s="406"/>
      <c r="F110" s="406"/>
      <c r="G110" s="406"/>
      <c r="H110" s="406"/>
      <c r="I110" s="406"/>
      <c r="J110" s="406"/>
      <c r="K110" s="406"/>
      <c r="L110" s="406"/>
      <c r="M110" s="406"/>
      <c r="N110" s="406"/>
      <c r="O110" s="406"/>
      <c r="P110" s="454"/>
      <c r="Q110" s="454"/>
      <c r="R110" s="406"/>
      <c r="S110" s="406"/>
      <c r="T110" s="406"/>
      <c r="U110" s="406"/>
      <c r="V110" s="406"/>
    </row>
    <row r="111" spans="1:22">
      <c r="A111" s="453"/>
      <c r="B111" s="453"/>
      <c r="C111" s="453"/>
      <c r="D111" s="406"/>
      <c r="E111" s="406"/>
      <c r="F111" s="406"/>
      <c r="G111" s="406"/>
      <c r="H111" s="406"/>
      <c r="I111" s="406"/>
      <c r="J111" s="406"/>
      <c r="K111" s="406"/>
      <c r="L111" s="406"/>
      <c r="M111" s="406"/>
      <c r="N111" s="406"/>
      <c r="O111" s="406"/>
      <c r="P111" s="454"/>
      <c r="Q111" s="454"/>
      <c r="R111" s="406"/>
      <c r="S111" s="406"/>
      <c r="T111" s="406"/>
      <c r="U111" s="406"/>
      <c r="V111" s="406"/>
    </row>
    <row r="112" spans="1:22">
      <c r="A112" s="453"/>
      <c r="B112" s="453"/>
      <c r="C112" s="453"/>
      <c r="D112" s="406"/>
      <c r="E112" s="406"/>
      <c r="F112" s="406"/>
      <c r="G112" s="406"/>
      <c r="H112" s="406"/>
      <c r="I112" s="406"/>
      <c r="J112" s="406"/>
      <c r="K112" s="406"/>
      <c r="L112" s="406"/>
      <c r="M112" s="406"/>
      <c r="N112" s="406"/>
      <c r="O112" s="406"/>
      <c r="P112" s="454"/>
      <c r="Q112" s="454"/>
      <c r="R112" s="406"/>
      <c r="S112" s="406"/>
      <c r="T112" s="406"/>
      <c r="U112" s="406"/>
      <c r="V112" s="406"/>
    </row>
    <row r="113" spans="1:22">
      <c r="A113" s="453"/>
      <c r="B113" s="453"/>
      <c r="C113" s="453"/>
      <c r="D113" s="406"/>
      <c r="E113" s="406"/>
      <c r="F113" s="406"/>
      <c r="G113" s="406"/>
      <c r="H113" s="406"/>
      <c r="I113" s="406"/>
      <c r="J113" s="406"/>
      <c r="K113" s="406"/>
      <c r="L113" s="406"/>
      <c r="M113" s="406"/>
      <c r="N113" s="406"/>
      <c r="O113" s="406"/>
      <c r="P113" s="454"/>
      <c r="Q113" s="454"/>
      <c r="R113" s="406"/>
      <c r="S113" s="406"/>
      <c r="T113" s="406"/>
      <c r="U113" s="406"/>
      <c r="V113" s="406"/>
    </row>
    <row r="114" spans="1:22">
      <c r="A114" s="453"/>
      <c r="B114" s="453"/>
      <c r="C114" s="453"/>
      <c r="D114" s="406"/>
      <c r="E114" s="406"/>
      <c r="F114" s="406"/>
      <c r="G114" s="406"/>
      <c r="H114" s="406"/>
      <c r="I114" s="406"/>
      <c r="J114" s="406"/>
      <c r="K114" s="406"/>
      <c r="L114" s="406"/>
      <c r="M114" s="406"/>
      <c r="N114" s="406"/>
      <c r="O114" s="406"/>
      <c r="P114" s="454"/>
      <c r="Q114" s="454"/>
      <c r="R114" s="406"/>
      <c r="S114" s="406"/>
      <c r="T114" s="406"/>
      <c r="U114" s="406"/>
      <c r="V114" s="406"/>
    </row>
    <row r="115" spans="1:22">
      <c r="A115" s="453"/>
      <c r="B115" s="453"/>
      <c r="C115" s="453"/>
      <c r="D115" s="406"/>
      <c r="E115" s="406"/>
      <c r="F115" s="406"/>
      <c r="G115" s="406"/>
      <c r="H115" s="406"/>
      <c r="I115" s="406"/>
      <c r="J115" s="406"/>
      <c r="K115" s="406"/>
      <c r="L115" s="406"/>
      <c r="M115" s="406"/>
      <c r="N115" s="406"/>
      <c r="O115" s="406"/>
      <c r="P115" s="454"/>
      <c r="Q115" s="454"/>
      <c r="R115" s="406"/>
      <c r="S115" s="406"/>
      <c r="T115" s="406"/>
      <c r="U115" s="406"/>
      <c r="V115" s="406"/>
    </row>
    <row r="116" spans="1:22">
      <c r="A116" s="453"/>
      <c r="B116" s="453"/>
      <c r="C116" s="453"/>
      <c r="D116" s="406"/>
      <c r="E116" s="406"/>
      <c r="F116" s="406"/>
      <c r="G116" s="406"/>
      <c r="H116" s="406"/>
      <c r="I116" s="406"/>
      <c r="J116" s="406"/>
      <c r="K116" s="406"/>
      <c r="L116" s="406"/>
      <c r="M116" s="406"/>
      <c r="N116" s="406"/>
      <c r="O116" s="406"/>
      <c r="P116" s="454"/>
      <c r="Q116" s="454"/>
      <c r="R116" s="406"/>
      <c r="S116" s="406"/>
      <c r="T116" s="406"/>
      <c r="U116" s="406"/>
      <c r="V116" s="406"/>
    </row>
    <row r="117" spans="1:22">
      <c r="A117" s="453"/>
      <c r="B117" s="453"/>
      <c r="C117" s="453"/>
      <c r="D117" s="406"/>
      <c r="E117" s="406"/>
      <c r="F117" s="406"/>
      <c r="G117" s="406"/>
      <c r="H117" s="406"/>
      <c r="I117" s="406"/>
      <c r="J117" s="406"/>
      <c r="K117" s="406"/>
      <c r="L117" s="406"/>
      <c r="M117" s="406"/>
      <c r="N117" s="406"/>
      <c r="O117" s="406"/>
      <c r="P117" s="454"/>
      <c r="Q117" s="454"/>
      <c r="R117" s="406"/>
      <c r="S117" s="406"/>
      <c r="T117" s="406"/>
      <c r="U117" s="406"/>
      <c r="V117" s="406"/>
    </row>
    <row r="118" spans="1:22">
      <c r="A118" s="453"/>
      <c r="B118" s="453"/>
      <c r="C118" s="453"/>
      <c r="D118" s="406"/>
      <c r="E118" s="406"/>
      <c r="F118" s="406"/>
      <c r="G118" s="406"/>
      <c r="H118" s="406"/>
      <c r="I118" s="406"/>
      <c r="J118" s="406"/>
      <c r="K118" s="406"/>
      <c r="L118" s="406"/>
      <c r="M118" s="406"/>
      <c r="N118" s="406"/>
      <c r="O118" s="406"/>
      <c r="P118" s="454"/>
      <c r="Q118" s="454"/>
      <c r="R118" s="406"/>
      <c r="S118" s="406"/>
      <c r="T118" s="406"/>
      <c r="U118" s="406"/>
      <c r="V118" s="406"/>
    </row>
    <row r="119" spans="1:22">
      <c r="A119" s="453"/>
      <c r="B119" s="453"/>
      <c r="C119" s="453"/>
      <c r="D119" s="406"/>
      <c r="E119" s="406"/>
      <c r="F119" s="406"/>
      <c r="G119" s="406"/>
      <c r="H119" s="406"/>
      <c r="I119" s="406"/>
      <c r="J119" s="406"/>
      <c r="K119" s="406"/>
      <c r="L119" s="406"/>
      <c r="M119" s="406"/>
      <c r="N119" s="406"/>
      <c r="O119" s="406"/>
      <c r="P119" s="454"/>
      <c r="Q119" s="454"/>
      <c r="R119" s="406"/>
      <c r="S119" s="406"/>
      <c r="T119" s="406"/>
      <c r="U119" s="406"/>
      <c r="V119" s="406"/>
    </row>
    <row r="120" spans="1:22">
      <c r="A120" s="453"/>
      <c r="B120" s="453"/>
      <c r="C120" s="453"/>
      <c r="D120" s="406"/>
      <c r="E120" s="406"/>
      <c r="F120" s="406"/>
      <c r="G120" s="406"/>
      <c r="H120" s="406"/>
      <c r="I120" s="406"/>
      <c r="J120" s="406"/>
      <c r="K120" s="406"/>
      <c r="L120" s="406"/>
      <c r="M120" s="406"/>
      <c r="N120" s="406"/>
      <c r="O120" s="406"/>
      <c r="P120" s="454"/>
      <c r="Q120" s="454"/>
      <c r="R120" s="406"/>
      <c r="S120" s="406"/>
      <c r="T120" s="406"/>
      <c r="U120" s="406"/>
      <c r="V120" s="406"/>
    </row>
    <row r="121" spans="1:22">
      <c r="A121" s="453"/>
      <c r="B121" s="453"/>
      <c r="C121" s="453"/>
      <c r="D121" s="406"/>
      <c r="E121" s="406"/>
      <c r="F121" s="406"/>
      <c r="G121" s="406"/>
      <c r="H121" s="406"/>
      <c r="I121" s="406"/>
      <c r="J121" s="406"/>
      <c r="K121" s="406"/>
      <c r="L121" s="406"/>
      <c r="M121" s="406"/>
      <c r="N121" s="406"/>
      <c r="O121" s="406"/>
      <c r="P121" s="454"/>
      <c r="Q121" s="454"/>
      <c r="R121" s="406"/>
      <c r="S121" s="406"/>
      <c r="T121" s="406"/>
      <c r="U121" s="406"/>
      <c r="V121" s="406"/>
    </row>
    <row r="122" spans="1:22">
      <c r="A122" s="455"/>
      <c r="B122" s="455"/>
      <c r="C122" s="455"/>
      <c r="D122" s="406"/>
      <c r="E122" s="406"/>
      <c r="F122" s="406"/>
      <c r="G122" s="406"/>
      <c r="H122" s="406"/>
      <c r="I122" s="406"/>
      <c r="J122" s="406"/>
      <c r="K122" s="406"/>
      <c r="L122" s="406"/>
      <c r="M122" s="406"/>
      <c r="N122" s="406"/>
      <c r="O122" s="406"/>
      <c r="P122" s="454"/>
      <c r="Q122" s="454"/>
      <c r="R122" s="406"/>
      <c r="S122" s="406"/>
      <c r="T122" s="406"/>
      <c r="U122" s="406"/>
      <c r="V122" s="406"/>
    </row>
    <row r="123" spans="1:22">
      <c r="A123" s="455"/>
      <c r="B123" s="455"/>
      <c r="C123" s="455"/>
      <c r="D123" s="406"/>
      <c r="E123" s="406"/>
      <c r="F123" s="406"/>
      <c r="G123" s="406"/>
      <c r="H123" s="406"/>
      <c r="I123" s="406"/>
      <c r="J123" s="406"/>
      <c r="K123" s="406"/>
      <c r="L123" s="406"/>
      <c r="M123" s="406"/>
      <c r="N123" s="406"/>
      <c r="O123" s="406"/>
      <c r="P123" s="454"/>
      <c r="Q123" s="454"/>
      <c r="R123" s="406"/>
      <c r="S123" s="406"/>
      <c r="T123" s="406"/>
      <c r="U123" s="406"/>
      <c r="V123" s="406"/>
    </row>
    <row r="124" spans="1:22">
      <c r="A124" s="455"/>
      <c r="B124" s="455"/>
      <c r="C124" s="455"/>
      <c r="D124" s="406"/>
      <c r="E124" s="406"/>
      <c r="F124" s="406"/>
      <c r="G124" s="406"/>
      <c r="H124" s="406"/>
      <c r="I124" s="406"/>
      <c r="J124" s="406"/>
      <c r="K124" s="406"/>
      <c r="L124" s="406"/>
      <c r="M124" s="406"/>
      <c r="N124" s="406"/>
      <c r="O124" s="406"/>
      <c r="P124" s="454"/>
      <c r="Q124" s="454"/>
      <c r="R124" s="406"/>
      <c r="S124" s="406"/>
      <c r="T124" s="406"/>
      <c r="U124" s="406"/>
      <c r="V124" s="406"/>
    </row>
    <row r="125" spans="1:22">
      <c r="A125" s="455"/>
      <c r="B125" s="455"/>
      <c r="C125" s="455"/>
      <c r="D125" s="406"/>
      <c r="E125" s="406"/>
      <c r="F125" s="406"/>
      <c r="G125" s="406"/>
      <c r="H125" s="406"/>
      <c r="I125" s="406"/>
      <c r="J125" s="406"/>
      <c r="K125" s="406"/>
      <c r="L125" s="406"/>
      <c r="M125" s="406"/>
      <c r="N125" s="406"/>
      <c r="O125" s="406"/>
      <c r="P125" s="454"/>
      <c r="Q125" s="454"/>
      <c r="R125" s="406"/>
      <c r="S125" s="406"/>
      <c r="T125" s="406"/>
      <c r="U125" s="406"/>
      <c r="V125" s="406"/>
    </row>
    <row r="126" spans="1:22">
      <c r="A126" s="455"/>
      <c r="B126" s="455"/>
      <c r="C126" s="455"/>
      <c r="D126" s="406"/>
      <c r="E126" s="406"/>
      <c r="F126" s="406"/>
      <c r="G126" s="406"/>
      <c r="H126" s="406"/>
      <c r="I126" s="406"/>
      <c r="J126" s="406"/>
      <c r="K126" s="406"/>
      <c r="L126" s="406"/>
      <c r="M126" s="406"/>
      <c r="N126" s="406"/>
      <c r="O126" s="406"/>
      <c r="P126" s="454"/>
      <c r="Q126" s="454"/>
      <c r="R126" s="406"/>
      <c r="S126" s="406"/>
      <c r="T126" s="406"/>
      <c r="U126" s="406"/>
      <c r="V126" s="406"/>
    </row>
    <row r="127" spans="1:22">
      <c r="A127" s="455"/>
      <c r="B127" s="455"/>
      <c r="C127" s="455"/>
      <c r="D127" s="406"/>
      <c r="E127" s="406"/>
      <c r="F127" s="406"/>
      <c r="G127" s="406"/>
      <c r="H127" s="406"/>
      <c r="I127" s="406"/>
      <c r="J127" s="406"/>
      <c r="K127" s="406"/>
      <c r="L127" s="406"/>
      <c r="M127" s="406"/>
      <c r="N127" s="406"/>
      <c r="O127" s="406"/>
      <c r="P127" s="454"/>
      <c r="Q127" s="454"/>
      <c r="R127" s="406"/>
      <c r="S127" s="406"/>
      <c r="T127" s="406"/>
      <c r="U127" s="406"/>
      <c r="V127" s="406"/>
    </row>
    <row r="128" spans="1:22">
      <c r="A128" s="455"/>
      <c r="B128" s="455"/>
      <c r="C128" s="455"/>
      <c r="D128" s="406"/>
      <c r="E128" s="406"/>
      <c r="F128" s="406"/>
      <c r="G128" s="406"/>
      <c r="H128" s="406"/>
      <c r="I128" s="406"/>
      <c r="J128" s="406"/>
      <c r="K128" s="406"/>
      <c r="L128" s="406"/>
      <c r="M128" s="406"/>
      <c r="N128" s="406"/>
      <c r="O128" s="406"/>
      <c r="P128" s="454"/>
      <c r="Q128" s="454"/>
      <c r="R128" s="406"/>
      <c r="S128" s="406"/>
      <c r="T128" s="406"/>
      <c r="U128" s="406"/>
      <c r="V128" s="406"/>
    </row>
    <row r="129" spans="1:22">
      <c r="A129" s="455"/>
      <c r="B129" s="455"/>
      <c r="C129" s="455"/>
      <c r="D129" s="406"/>
      <c r="E129" s="406"/>
      <c r="F129" s="406"/>
      <c r="G129" s="406"/>
      <c r="H129" s="406"/>
      <c r="I129" s="406"/>
      <c r="J129" s="406"/>
      <c r="K129" s="406"/>
      <c r="L129" s="406"/>
      <c r="M129" s="406"/>
      <c r="N129" s="406"/>
      <c r="O129" s="406"/>
      <c r="P129" s="454"/>
      <c r="Q129" s="454"/>
      <c r="R129" s="406"/>
      <c r="S129" s="406"/>
      <c r="T129" s="406"/>
      <c r="U129" s="406"/>
      <c r="V129" s="406"/>
    </row>
    <row r="130" spans="1:22">
      <c r="A130" s="455"/>
      <c r="B130" s="455"/>
      <c r="C130" s="455"/>
      <c r="D130" s="406"/>
      <c r="E130" s="406"/>
      <c r="F130" s="406"/>
      <c r="G130" s="406"/>
      <c r="H130" s="406"/>
      <c r="I130" s="406"/>
      <c r="J130" s="406"/>
      <c r="K130" s="406"/>
      <c r="L130" s="406"/>
      <c r="M130" s="406"/>
      <c r="N130" s="406"/>
      <c r="O130" s="406"/>
      <c r="P130" s="454"/>
      <c r="Q130" s="454"/>
      <c r="R130" s="406"/>
      <c r="S130" s="406"/>
      <c r="T130" s="406"/>
      <c r="U130" s="406"/>
      <c r="V130" s="406"/>
    </row>
    <row r="131" spans="1:22">
      <c r="A131" s="455"/>
      <c r="B131" s="455"/>
      <c r="C131" s="455"/>
      <c r="D131" s="406"/>
      <c r="E131" s="406"/>
      <c r="F131" s="406"/>
      <c r="G131" s="406"/>
      <c r="H131" s="406"/>
      <c r="I131" s="406"/>
      <c r="J131" s="406"/>
      <c r="K131" s="406"/>
      <c r="L131" s="406"/>
      <c r="M131" s="406"/>
      <c r="N131" s="406"/>
      <c r="O131" s="406"/>
      <c r="P131" s="454"/>
      <c r="Q131" s="454"/>
      <c r="R131" s="406"/>
      <c r="S131" s="406"/>
      <c r="T131" s="406"/>
      <c r="U131" s="406"/>
      <c r="V131" s="406"/>
    </row>
    <row r="132" spans="1:22">
      <c r="A132" s="455"/>
      <c r="B132" s="455"/>
      <c r="C132" s="455"/>
      <c r="D132" s="406"/>
      <c r="E132" s="406"/>
      <c r="F132" s="406"/>
      <c r="G132" s="406"/>
      <c r="H132" s="406"/>
      <c r="I132" s="406"/>
      <c r="J132" s="406"/>
      <c r="K132" s="406"/>
      <c r="L132" s="406"/>
      <c r="M132" s="406"/>
      <c r="N132" s="406"/>
      <c r="O132" s="406"/>
      <c r="P132" s="454"/>
      <c r="Q132" s="454"/>
      <c r="R132" s="406"/>
      <c r="S132" s="406"/>
      <c r="T132" s="406"/>
      <c r="U132" s="406"/>
      <c r="V132" s="406"/>
    </row>
    <row r="133" spans="1:22">
      <c r="A133" s="455"/>
      <c r="B133" s="455"/>
      <c r="C133" s="455"/>
      <c r="D133" s="406"/>
      <c r="E133" s="406"/>
      <c r="F133" s="406"/>
      <c r="G133" s="406"/>
      <c r="H133" s="406"/>
      <c r="I133" s="406"/>
      <c r="J133" s="406"/>
      <c r="K133" s="406"/>
      <c r="L133" s="406"/>
      <c r="M133" s="406"/>
      <c r="N133" s="406"/>
      <c r="O133" s="406"/>
      <c r="P133" s="454"/>
      <c r="Q133" s="454"/>
      <c r="R133" s="406"/>
      <c r="S133" s="406"/>
      <c r="T133" s="406"/>
      <c r="U133" s="406"/>
      <c r="V133" s="406"/>
    </row>
    <row r="134" spans="1:22">
      <c r="A134" s="406"/>
      <c r="B134" s="406"/>
      <c r="C134" s="406"/>
      <c r="D134" s="406"/>
      <c r="E134" s="406"/>
      <c r="F134" s="406"/>
      <c r="G134" s="406"/>
      <c r="H134" s="406"/>
      <c r="I134" s="406"/>
      <c r="J134" s="406"/>
      <c r="K134" s="406"/>
      <c r="L134" s="406"/>
      <c r="M134" s="406"/>
      <c r="N134" s="406"/>
      <c r="O134" s="406"/>
      <c r="P134" s="454"/>
      <c r="Q134" s="454"/>
      <c r="R134" s="406"/>
      <c r="S134" s="406"/>
      <c r="T134" s="406"/>
      <c r="U134" s="406"/>
      <c r="V134" s="406"/>
    </row>
    <row r="135" spans="1:22">
      <c r="A135" s="406"/>
      <c r="B135" s="406"/>
      <c r="C135" s="406"/>
      <c r="D135" s="406"/>
      <c r="E135" s="406"/>
      <c r="F135" s="406"/>
      <c r="G135" s="406"/>
      <c r="H135" s="406"/>
      <c r="I135" s="406"/>
      <c r="J135" s="406"/>
      <c r="K135" s="406"/>
      <c r="L135" s="406"/>
      <c r="M135" s="406"/>
      <c r="N135" s="406"/>
      <c r="O135" s="406"/>
      <c r="P135" s="454"/>
      <c r="Q135" s="454"/>
      <c r="R135" s="406"/>
      <c r="S135" s="406"/>
      <c r="T135" s="406"/>
      <c r="U135" s="406"/>
      <c r="V135" s="406"/>
    </row>
    <row r="136" spans="1:22">
      <c r="A136" s="406"/>
      <c r="B136" s="406"/>
      <c r="C136" s="406"/>
      <c r="D136" s="406"/>
      <c r="E136" s="406"/>
      <c r="F136" s="406"/>
      <c r="G136" s="406"/>
      <c r="H136" s="406"/>
      <c r="I136" s="406"/>
      <c r="J136" s="406"/>
      <c r="K136" s="406"/>
      <c r="L136" s="406"/>
      <c r="M136" s="406"/>
      <c r="N136" s="406"/>
      <c r="O136" s="406"/>
      <c r="P136" s="454"/>
      <c r="Q136" s="454"/>
      <c r="R136" s="406"/>
      <c r="S136" s="406"/>
      <c r="T136" s="406"/>
      <c r="U136" s="406"/>
      <c r="V136" s="406"/>
    </row>
    <row r="137" spans="1:22">
      <c r="A137" s="406"/>
      <c r="B137" s="406"/>
      <c r="C137" s="406"/>
      <c r="D137" s="406"/>
      <c r="E137" s="406"/>
      <c r="F137" s="406"/>
      <c r="G137" s="406"/>
      <c r="H137" s="406"/>
      <c r="I137" s="406"/>
      <c r="J137" s="406"/>
      <c r="K137" s="406"/>
      <c r="L137" s="406"/>
      <c r="M137" s="406"/>
      <c r="N137" s="406"/>
      <c r="O137" s="406"/>
      <c r="P137" s="454"/>
      <c r="Q137" s="454"/>
      <c r="R137" s="406"/>
      <c r="S137" s="406"/>
      <c r="T137" s="406"/>
      <c r="U137" s="406"/>
      <c r="V137" s="406"/>
    </row>
    <row r="138" spans="1:22">
      <c r="Q138" s="19"/>
    </row>
    <row r="139" spans="1:22">
      <c r="Q139" s="19"/>
    </row>
    <row r="140" spans="1:22">
      <c r="Q140" s="19"/>
    </row>
    <row r="141" spans="1:22">
      <c r="Q141" s="19"/>
    </row>
    <row r="142" spans="1:22">
      <c r="Q142" s="19"/>
    </row>
    <row r="143" spans="1:22">
      <c r="Q143" s="19"/>
    </row>
    <row r="144" spans="1:22">
      <c r="Q144" s="19"/>
    </row>
    <row r="145" spans="17:17">
      <c r="Q145" s="19"/>
    </row>
    <row r="146" spans="17:17">
      <c r="Q146" s="19"/>
    </row>
    <row r="147" spans="17:17">
      <c r="Q147" s="19"/>
    </row>
    <row r="148" spans="17:17">
      <c r="Q148" s="19"/>
    </row>
    <row r="149" spans="17:17">
      <c r="Q149" s="19"/>
    </row>
    <row r="150" spans="17:17">
      <c r="Q150" s="19"/>
    </row>
    <row r="151" spans="17:17">
      <c r="Q151" s="19"/>
    </row>
    <row r="152" spans="17:17">
      <c r="Q152" s="19"/>
    </row>
    <row r="153" spans="17:17">
      <c r="Q153" s="19"/>
    </row>
  </sheetData>
  <sheetProtection password="CD7E" sheet="1" objects="1" scenarios="1"/>
  <phoneticPr fontId="5" type="noConversion"/>
  <printOptions horizontalCentered="1" verticalCentered="1"/>
  <pageMargins left="0.75" right="0.75" top="1" bottom="1" header="0.5" footer="0.5"/>
  <pageSetup scale="45" orientation="landscape" horizontalDpi="360" verticalDpi="36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showGridLines="0" workbookViewId="0"/>
  </sheetViews>
  <sheetFormatPr defaultRowHeight="12.75"/>
  <cols>
    <col min="1" max="1" width="13.85546875" style="308" customWidth="1"/>
    <col min="2" max="2" width="12.28515625" style="346" customWidth="1"/>
    <col min="3" max="3" width="12.140625" style="308" customWidth="1"/>
    <col min="4" max="4" width="12.85546875" style="308" customWidth="1"/>
    <col min="5" max="5" width="9.140625" style="308"/>
    <col min="6" max="6" width="5" style="308" customWidth="1"/>
    <col min="7" max="7" width="8.7109375" style="308" bestFit="1" customWidth="1"/>
    <col min="8" max="8" width="7.140625" style="308" customWidth="1"/>
    <col min="9" max="9" width="7.42578125" style="308" customWidth="1"/>
    <col min="10" max="10" width="8" style="308" customWidth="1"/>
    <col min="11" max="11" width="7.5703125" style="308" customWidth="1"/>
    <col min="12" max="12" width="7.85546875" style="308" customWidth="1"/>
    <col min="13" max="14" width="7.28515625" style="308" customWidth="1"/>
    <col min="15" max="15" width="6.42578125" style="308" customWidth="1"/>
    <col min="16" max="16" width="7.85546875" style="308" customWidth="1"/>
    <col min="17" max="17" width="7.140625" style="308" customWidth="1"/>
    <col min="18" max="18" width="7.28515625" style="308" customWidth="1"/>
    <col min="19" max="19" width="10" style="308" customWidth="1"/>
    <col min="20" max="20" width="7.42578125" style="308" customWidth="1"/>
    <col min="21" max="21" width="7.7109375" style="308" customWidth="1"/>
    <col min="22" max="22" width="28.140625" style="308" customWidth="1"/>
    <col min="23" max="16384" width="9.140625" style="308"/>
  </cols>
  <sheetData>
    <row r="1" spans="1:29" s="511" customFormat="1" ht="15">
      <c r="A1" s="349" t="s">
        <v>166</v>
      </c>
      <c r="B1" s="509"/>
      <c r="C1" s="510" t="s">
        <v>167</v>
      </c>
      <c r="D1" s="510"/>
      <c r="E1" s="510"/>
      <c r="F1" s="510"/>
      <c r="G1" s="510"/>
      <c r="H1" s="510"/>
      <c r="I1" s="510"/>
      <c r="J1" s="510"/>
      <c r="K1" s="510"/>
      <c r="L1" s="510"/>
      <c r="M1" s="510"/>
      <c r="N1" s="510"/>
      <c r="O1" s="510"/>
      <c r="P1" s="510"/>
      <c r="Q1" s="510"/>
      <c r="R1" s="510"/>
      <c r="S1" s="510"/>
      <c r="T1" s="510"/>
      <c r="U1" s="510"/>
      <c r="V1" s="510"/>
    </row>
    <row r="2" spans="1:29">
      <c r="A2" s="306"/>
      <c r="B2" s="307"/>
      <c r="C2" s="306"/>
      <c r="D2" s="306"/>
      <c r="E2" s="306"/>
      <c r="F2" s="306"/>
      <c r="G2" s="306"/>
      <c r="H2" s="306"/>
      <c r="I2" s="306"/>
      <c r="J2" s="306"/>
      <c r="K2" s="306"/>
      <c r="L2" s="306"/>
      <c r="M2" s="306"/>
      <c r="N2" s="306"/>
      <c r="O2" s="306"/>
      <c r="P2" s="306"/>
      <c r="Q2" s="306"/>
      <c r="R2" s="306"/>
      <c r="S2" s="306"/>
      <c r="T2" s="306"/>
      <c r="U2" s="306"/>
      <c r="V2" s="306"/>
    </row>
    <row r="3" spans="1:29">
      <c r="A3" s="306" t="s">
        <v>168</v>
      </c>
      <c r="B3" s="307"/>
      <c r="C3" s="306"/>
      <c r="D3" s="306"/>
      <c r="E3" s="306"/>
      <c r="F3" s="306"/>
      <c r="G3" s="306"/>
      <c r="H3" s="306"/>
      <c r="I3" s="306"/>
      <c r="J3" s="306"/>
      <c r="K3" s="306"/>
      <c r="L3" s="306"/>
      <c r="M3" s="306"/>
      <c r="N3" s="306"/>
      <c r="O3" s="306"/>
      <c r="P3" s="306"/>
      <c r="Q3" s="306"/>
      <c r="R3" s="306"/>
      <c r="S3" s="306"/>
      <c r="T3" s="306"/>
      <c r="U3" s="306"/>
      <c r="V3" s="306"/>
    </row>
    <row r="4" spans="1:29">
      <c r="A4" s="306"/>
      <c r="B4" s="307"/>
      <c r="C4" s="306"/>
      <c r="D4" s="306"/>
      <c r="E4" s="306"/>
      <c r="F4" s="347"/>
      <c r="G4" s="348" t="str">
        <f>'Cash Flow'!D1</f>
        <v>Jan</v>
      </c>
      <c r="H4" s="348" t="str">
        <f>'Cash Flow'!E1</f>
        <v>Feb</v>
      </c>
      <c r="I4" s="348" t="str">
        <f>'Cash Flow'!F1</f>
        <v>Mar</v>
      </c>
      <c r="J4" s="348" t="str">
        <f>'Cash Flow'!G1</f>
        <v>Apr</v>
      </c>
      <c r="K4" s="348" t="str">
        <f>'Cash Flow'!H1</f>
        <v>May</v>
      </c>
      <c r="L4" s="348" t="str">
        <f>'Cash Flow'!I1</f>
        <v>Jun</v>
      </c>
      <c r="M4" s="348" t="str">
        <f>'Cash Flow'!J1</f>
        <v>Jul</v>
      </c>
      <c r="N4" s="348" t="str">
        <f>'Cash Flow'!K1</f>
        <v>Aug</v>
      </c>
      <c r="O4" s="348" t="str">
        <f>'Cash Flow'!L1</f>
        <v>Sep</v>
      </c>
      <c r="P4" s="348" t="str">
        <f>'Cash Flow'!M1</f>
        <v>Oct</v>
      </c>
      <c r="Q4" s="348" t="str">
        <f>'Cash Flow'!N1</f>
        <v>Nov</v>
      </c>
      <c r="R4" s="348" t="str">
        <f>'Cash Flow'!O1</f>
        <v>Dec</v>
      </c>
      <c r="S4" s="347" t="s">
        <v>169</v>
      </c>
      <c r="T4" s="306"/>
      <c r="U4" s="306"/>
      <c r="V4" s="306"/>
    </row>
    <row r="5" spans="1:29">
      <c r="A5" s="306" t="s">
        <v>170</v>
      </c>
      <c r="B5" s="309" t="s">
        <v>171</v>
      </c>
      <c r="C5" s="310" t="s">
        <v>172</v>
      </c>
      <c r="D5" s="310" t="s">
        <v>173</v>
      </c>
      <c r="E5" s="306"/>
      <c r="F5" s="347" t="s">
        <v>174</v>
      </c>
      <c r="G5" s="347">
        <f>'Cash Flow'!D8-'Cash Flow'!D16-'Cash Flow'!D32+'Cash Flow'!D33</f>
        <v>0</v>
      </c>
      <c r="H5" s="347">
        <f>'Cash Flow'!E8-'Cash Flow'!E16-'Cash Flow'!E32+'Cash Flow'!E33</f>
        <v>0</v>
      </c>
      <c r="I5" s="347">
        <f>'Cash Flow'!F8-'Cash Flow'!F16-'Cash Flow'!F32+'Cash Flow'!F33</f>
        <v>0</v>
      </c>
      <c r="J5" s="347">
        <f>'Cash Flow'!G8-'Cash Flow'!G16-'Cash Flow'!G32+'Cash Flow'!G33</f>
        <v>0</v>
      </c>
      <c r="K5" s="347">
        <f>'Cash Flow'!H8-'Cash Flow'!H16-'Cash Flow'!H32+'Cash Flow'!H33</f>
        <v>0</v>
      </c>
      <c r="L5" s="347">
        <f>'Cash Flow'!I8-'Cash Flow'!I16-'Cash Flow'!I32+'Cash Flow'!I33</f>
        <v>0</v>
      </c>
      <c r="M5" s="347">
        <f>'Cash Flow'!J8-'Cash Flow'!J16-'Cash Flow'!J32+'Cash Flow'!J33</f>
        <v>0</v>
      </c>
      <c r="N5" s="347">
        <f>'Cash Flow'!K8-'Cash Flow'!K16-'Cash Flow'!K32+'Cash Flow'!K33</f>
        <v>-38.17</v>
      </c>
      <c r="O5" s="347">
        <f>'Cash Flow'!L8-'Cash Flow'!L16-'Cash Flow'!L32+'Cash Flow'!L33</f>
        <v>-180.54</v>
      </c>
      <c r="P5" s="347">
        <f>'Cash Flow'!M8-'Cash Flow'!M16-'Cash Flow'!M32+'Cash Flow'!M33</f>
        <v>0</v>
      </c>
      <c r="Q5" s="347">
        <f>'Cash Flow'!N8-'Cash Flow'!N16-'Cash Flow'!N32+'Cash Flow'!N33</f>
        <v>80</v>
      </c>
      <c r="R5" s="347">
        <f>'Cash Flow'!O8-'Cash Flow'!O16-'Cash Flow'!O32+'Cash Flow'!O33</f>
        <v>0</v>
      </c>
      <c r="S5" s="347">
        <f>SUM(G5:R5)</f>
        <v>-138.70999999999998</v>
      </c>
      <c r="V5" s="306"/>
      <c r="W5" s="306"/>
      <c r="X5" s="306"/>
      <c r="Y5" s="306"/>
      <c r="Z5" s="306"/>
      <c r="AA5" s="306"/>
      <c r="AB5" s="306"/>
      <c r="AC5" s="306"/>
    </row>
    <row r="6" spans="1:29">
      <c r="A6" s="306">
        <v>0</v>
      </c>
      <c r="B6" s="307">
        <f t="shared" ref="B6:B26" si="0">Z$36</f>
        <v>218.71</v>
      </c>
      <c r="C6" s="306">
        <f t="shared" ref="C6:C26" si="1">(Z$36+(Y$36*A6))</f>
        <v>218.71</v>
      </c>
      <c r="D6" s="306">
        <f t="shared" ref="D6:D26" si="2">Y$9*A6</f>
        <v>0</v>
      </c>
      <c r="E6" s="306"/>
      <c r="F6" s="347" t="s">
        <v>175</v>
      </c>
      <c r="G6" s="512">
        <f>('Cash Flow'!D47+'Cash Flow'!D42)</f>
        <v>0</v>
      </c>
      <c r="H6" s="512">
        <f>('Cash Flow'!E47+'Cash Flow'!E42)</f>
        <v>0</v>
      </c>
      <c r="I6" s="512">
        <f>('Cash Flow'!F47+'Cash Flow'!F42)</f>
        <v>0</v>
      </c>
      <c r="J6" s="512">
        <f>('Cash Flow'!G47+'Cash Flow'!G42)</f>
        <v>0</v>
      </c>
      <c r="K6" s="512">
        <f>('Cash Flow'!H47+'Cash Flow'!H42)</f>
        <v>0</v>
      </c>
      <c r="L6" s="512">
        <f>('Cash Flow'!I47+'Cash Flow'!I42)</f>
        <v>0</v>
      </c>
      <c r="M6" s="512">
        <f>('Cash Flow'!J47+'Cash Flow'!J42)</f>
        <v>0</v>
      </c>
      <c r="N6" s="512">
        <f>('Cash Flow'!K47+'Cash Flow'!K42)</f>
        <v>38.17</v>
      </c>
      <c r="O6" s="512">
        <f>('Cash Flow'!L47+'Cash Flow'!L42)</f>
        <v>180.54</v>
      </c>
      <c r="P6" s="512">
        <f>('Cash Flow'!M47+'Cash Flow'!M42)</f>
        <v>0</v>
      </c>
      <c r="Q6" s="512">
        <f>('Cash Flow'!N47+'Cash Flow'!N42)</f>
        <v>0</v>
      </c>
      <c r="R6" s="512">
        <f>('Cash Flow'!O47+'Cash Flow'!O42)</f>
        <v>0</v>
      </c>
      <c r="S6" s="513">
        <f>SUM(G6:R6)</f>
        <v>218.70999999999998</v>
      </c>
      <c r="V6" s="306" t="str">
        <f>'Financial Statements'!A4</f>
        <v>SALES</v>
      </c>
      <c r="W6" s="311"/>
      <c r="X6" s="306"/>
      <c r="Y6" s="306"/>
      <c r="Z6" s="306"/>
      <c r="AA6" s="306"/>
      <c r="AB6" s="306"/>
      <c r="AC6" s="306"/>
    </row>
    <row r="7" spans="1:29">
      <c r="A7" s="306">
        <v>0.1</v>
      </c>
      <c r="B7" s="307">
        <f t="shared" si="0"/>
        <v>218.71</v>
      </c>
      <c r="C7" s="306">
        <f t="shared" si="1"/>
        <v>218.71</v>
      </c>
      <c r="D7" s="306">
        <f t="shared" si="2"/>
        <v>8</v>
      </c>
      <c r="E7" s="306"/>
      <c r="F7" s="347" t="s">
        <v>176</v>
      </c>
      <c r="G7" s="347">
        <f>'Cash Flow'!D38*-1</f>
        <v>0</v>
      </c>
      <c r="H7" s="347">
        <f>'Cash Flow'!E38*-1</f>
        <v>0</v>
      </c>
      <c r="I7" s="347">
        <f>'Cash Flow'!F38*-1</f>
        <v>0</v>
      </c>
      <c r="J7" s="347">
        <f>'Cash Flow'!G38*-1</f>
        <v>0</v>
      </c>
      <c r="K7" s="347">
        <f>'Cash Flow'!H38*-1</f>
        <v>0</v>
      </c>
      <c r="L7" s="347">
        <f>'Cash Flow'!I38*-1</f>
        <v>0</v>
      </c>
      <c r="M7" s="347">
        <f>'Cash Flow'!J38*-1</f>
        <v>0</v>
      </c>
      <c r="N7" s="347">
        <f>'Cash Flow'!K38*-1</f>
        <v>0</v>
      </c>
      <c r="O7" s="347">
        <f>'Cash Flow'!L38*-1</f>
        <v>0</v>
      </c>
      <c r="P7" s="347">
        <f>'Cash Flow'!M38*-1</f>
        <v>0</v>
      </c>
      <c r="Q7" s="347">
        <f>'Cash Flow'!N38*-1</f>
        <v>0</v>
      </c>
      <c r="R7" s="347">
        <f>'Cash Flow'!O38*-1</f>
        <v>0</v>
      </c>
      <c r="S7" s="347">
        <f>SUM(G7:R7)</f>
        <v>0</v>
      </c>
      <c r="V7" s="306" t="str">
        <f>'Financial Statements'!B5</f>
        <v>HoloView Pyramid</v>
      </c>
      <c r="W7" s="312"/>
      <c r="X7" s="313">
        <f>'Financial Statements'!C5/'Financial Statements'!C$6</f>
        <v>1</v>
      </c>
      <c r="Y7" s="306"/>
      <c r="Z7" s="306"/>
      <c r="AA7" s="306"/>
      <c r="AB7" s="306"/>
      <c r="AC7" s="306"/>
    </row>
    <row r="8" spans="1:29">
      <c r="A8" s="306">
        <v>0.2</v>
      </c>
      <c r="B8" s="307">
        <f t="shared" si="0"/>
        <v>218.71</v>
      </c>
      <c r="C8" s="306">
        <f t="shared" si="1"/>
        <v>218.71</v>
      </c>
      <c r="D8" s="306">
        <f t="shared" si="2"/>
        <v>16</v>
      </c>
      <c r="E8" s="306"/>
      <c r="F8" s="347" t="s">
        <v>177</v>
      </c>
      <c r="G8" s="347">
        <f>'Cash Flow'!D52</f>
        <v>0</v>
      </c>
      <c r="H8" s="347">
        <f>'Cash Flow'!E52</f>
        <v>0</v>
      </c>
      <c r="I8" s="347">
        <f>'Cash Flow'!F52</f>
        <v>0</v>
      </c>
      <c r="J8" s="347">
        <f>'Cash Flow'!G52</f>
        <v>0</v>
      </c>
      <c r="K8" s="347">
        <f>'Cash Flow'!H52</f>
        <v>0</v>
      </c>
      <c r="L8" s="347">
        <f>'Cash Flow'!I52</f>
        <v>0</v>
      </c>
      <c r="M8" s="347">
        <f>'Cash Flow'!J52</f>
        <v>0</v>
      </c>
      <c r="N8" s="347">
        <f>'Cash Flow'!K52</f>
        <v>0</v>
      </c>
      <c r="O8" s="347">
        <f>'Cash Flow'!L52</f>
        <v>0</v>
      </c>
      <c r="P8" s="347">
        <f>'Cash Flow'!M52</f>
        <v>0</v>
      </c>
      <c r="Q8" s="347">
        <f>'Cash Flow'!N52</f>
        <v>80</v>
      </c>
      <c r="R8" s="347">
        <f>'Cash Flow'!O52</f>
        <v>80</v>
      </c>
      <c r="S8" s="347">
        <f>'Cash Flow'!P52</f>
        <v>80</v>
      </c>
      <c r="V8" s="306" t="e">
        <f>'Financial Statements'!#REF!</f>
        <v>#REF!</v>
      </c>
      <c r="W8" s="314"/>
      <c r="X8" s="313" t="e">
        <f>'Financial Statements'!#REF!/'Financial Statements'!C$6</f>
        <v>#REF!</v>
      </c>
      <c r="Y8" s="306"/>
      <c r="Z8" s="306"/>
      <c r="AA8" s="306"/>
      <c r="AB8" s="306"/>
      <c r="AC8" s="306"/>
    </row>
    <row r="9" spans="1:29">
      <c r="A9" s="306">
        <v>0.3</v>
      </c>
      <c r="B9" s="307">
        <f t="shared" si="0"/>
        <v>218.71</v>
      </c>
      <c r="C9" s="306">
        <f t="shared" si="1"/>
        <v>218.71</v>
      </c>
      <c r="D9" s="306">
        <f t="shared" si="2"/>
        <v>24</v>
      </c>
      <c r="E9" s="306"/>
      <c r="F9" s="306"/>
      <c r="G9" s="306"/>
      <c r="H9" s="306"/>
      <c r="I9" s="306"/>
      <c r="J9" s="306"/>
      <c r="K9" s="306"/>
      <c r="L9" s="306"/>
      <c r="M9" s="306"/>
      <c r="O9" s="315"/>
      <c r="V9" s="315" t="str">
        <f>'Financial Statements'!B6</f>
        <v>TOTAL REVENUES</v>
      </c>
      <c r="W9" s="316"/>
      <c r="X9" s="317">
        <f>'Financial Statements'!C6/'Financial Statements'!C$6</f>
        <v>1</v>
      </c>
      <c r="Y9" s="306">
        <f>'Financial Statements'!C6</f>
        <v>80</v>
      </c>
      <c r="Z9" s="306">
        <f>'Financial Statements'!C6</f>
        <v>80</v>
      </c>
      <c r="AA9" s="306" t="e">
        <f>'Financial Statements'!#REF!</f>
        <v>#REF!</v>
      </c>
      <c r="AB9" s="306" t="e">
        <f>'Financial Statements'!#REF!</f>
        <v>#REF!</v>
      </c>
      <c r="AC9" s="306"/>
    </row>
    <row r="10" spans="1:29">
      <c r="A10" s="306">
        <v>0.4</v>
      </c>
      <c r="B10" s="307">
        <f t="shared" si="0"/>
        <v>218.71</v>
      </c>
      <c r="C10" s="306">
        <f t="shared" si="1"/>
        <v>218.71</v>
      </c>
      <c r="D10" s="306">
        <f t="shared" si="2"/>
        <v>32</v>
      </c>
      <c r="E10" s="306"/>
      <c r="F10" s="306"/>
      <c r="G10" s="306"/>
      <c r="H10" s="306"/>
      <c r="I10" s="306"/>
      <c r="J10" s="306"/>
      <c r="K10" s="306"/>
      <c r="L10" s="306"/>
      <c r="M10" s="306"/>
      <c r="O10" s="306"/>
      <c r="V10" s="306"/>
      <c r="W10" s="312"/>
      <c r="X10" s="313"/>
      <c r="Y10" s="306"/>
      <c r="Z10" s="306"/>
      <c r="AA10" s="306"/>
      <c r="AB10" s="306"/>
      <c r="AC10" s="306"/>
    </row>
    <row r="11" spans="1:29">
      <c r="A11" s="306">
        <v>0.5</v>
      </c>
      <c r="B11" s="307">
        <f t="shared" si="0"/>
        <v>218.71</v>
      </c>
      <c r="C11" s="306">
        <f t="shared" si="1"/>
        <v>218.71</v>
      </c>
      <c r="D11" s="306">
        <f t="shared" si="2"/>
        <v>40</v>
      </c>
      <c r="E11" s="306"/>
      <c r="F11" s="306"/>
      <c r="G11" s="306"/>
      <c r="H11" s="306"/>
      <c r="I11" s="306"/>
      <c r="J11" s="306"/>
      <c r="K11" s="306"/>
      <c r="L11" s="306"/>
      <c r="M11" s="306"/>
      <c r="O11" s="306"/>
      <c r="V11" s="306" t="str">
        <f>'Financial Statements'!A8</f>
        <v>COSTS</v>
      </c>
      <c r="W11" s="312"/>
      <c r="X11" s="313"/>
      <c r="Y11" s="306"/>
      <c r="Z11" s="306"/>
      <c r="AA11" s="306"/>
      <c r="AB11" s="306"/>
      <c r="AC11" s="306"/>
    </row>
    <row r="12" spans="1:29">
      <c r="A12" s="306">
        <v>0.6</v>
      </c>
      <c r="B12" s="307">
        <f t="shared" si="0"/>
        <v>218.71</v>
      </c>
      <c r="C12" s="306">
        <f t="shared" si="1"/>
        <v>218.71</v>
      </c>
      <c r="D12" s="306">
        <f t="shared" si="2"/>
        <v>48</v>
      </c>
      <c r="E12" s="306"/>
      <c r="F12" s="306"/>
      <c r="G12" s="306"/>
      <c r="H12" s="306"/>
      <c r="I12" s="306"/>
      <c r="J12" s="306"/>
      <c r="K12" s="306"/>
      <c r="L12" s="306"/>
      <c r="M12" s="306"/>
      <c r="O12" s="306"/>
      <c r="V12" s="306" t="str">
        <f>'Financial Statements'!B9</f>
        <v>Cost of Goods Sold</v>
      </c>
      <c r="W12" s="314" t="str">
        <f>Breakeven!B11</f>
        <v>Variable</v>
      </c>
      <c r="X12" s="318">
        <f>'Financial Statements'!C9/'Financial Statements'!C$6</f>
        <v>0</v>
      </c>
      <c r="Y12" s="306">
        <f>IF(Breakeven!B11="variable",'Financial Statements'!C9, 0)</f>
        <v>0</v>
      </c>
      <c r="Z12" s="306">
        <f>IF(Breakeven!B11="fixed",'Financial Statements'!C9, 0)</f>
        <v>0</v>
      </c>
      <c r="AA12" s="306" t="e">
        <f>IF(Breakeven!B11="variable",'Financial Statements'!#REF!, 0)</f>
        <v>#REF!</v>
      </c>
      <c r="AB12" s="306">
        <f>IF(Breakeven!B11="fixed",'Financial Statements'!#REF!, 0)</f>
        <v>0</v>
      </c>
      <c r="AC12" s="306"/>
    </row>
    <row r="13" spans="1:29">
      <c r="A13" s="306">
        <v>0.7</v>
      </c>
      <c r="B13" s="307">
        <f t="shared" si="0"/>
        <v>218.71</v>
      </c>
      <c r="C13" s="306">
        <f t="shared" si="1"/>
        <v>218.71</v>
      </c>
      <c r="D13" s="306">
        <f t="shared" si="2"/>
        <v>56</v>
      </c>
      <c r="E13" s="306"/>
      <c r="F13" s="306"/>
      <c r="G13" s="306"/>
      <c r="H13" s="306"/>
      <c r="I13" s="306"/>
      <c r="J13" s="306"/>
      <c r="K13" s="306"/>
      <c r="L13" s="306"/>
      <c r="M13" s="306"/>
      <c r="O13" s="306"/>
      <c r="V13" s="306" t="str">
        <f>'Financial Statements'!B10</f>
        <v xml:space="preserve">Selling &amp; General Administrative </v>
      </c>
      <c r="W13" s="314" t="str">
        <f>Breakeven!B12</f>
        <v>Fixed</v>
      </c>
      <c r="X13" s="318">
        <f>'Financial Statements'!C10/'Financial Statements'!C$6</f>
        <v>0</v>
      </c>
      <c r="Y13" s="306">
        <f>IF(Breakeven!B12="variable",'Financial Statements'!C10, 0)</f>
        <v>0</v>
      </c>
      <c r="Z13" s="306">
        <f>IF(Breakeven!B12="fixed",'Financial Statements'!C10, 0)</f>
        <v>0</v>
      </c>
      <c r="AA13" s="306">
        <f>IF(Breakeven!B12="variable",'Financial Statements'!#REF!, 0)</f>
        <v>0</v>
      </c>
      <c r="AB13" s="306" t="e">
        <f>IF(Breakeven!B12="fixed",'Financial Statements'!#REF!, 0)</f>
        <v>#REF!</v>
      </c>
      <c r="AC13" s="306"/>
    </row>
    <row r="14" spans="1:29">
      <c r="A14" s="306">
        <v>0.8</v>
      </c>
      <c r="B14" s="307">
        <f t="shared" si="0"/>
        <v>218.71</v>
      </c>
      <c r="C14" s="306">
        <f t="shared" si="1"/>
        <v>218.71</v>
      </c>
      <c r="D14" s="306">
        <f t="shared" si="2"/>
        <v>64</v>
      </c>
      <c r="E14" s="306"/>
      <c r="F14" s="306"/>
      <c r="G14" s="306"/>
      <c r="H14" s="306"/>
      <c r="I14" s="306"/>
      <c r="J14" s="306"/>
      <c r="K14" s="306"/>
      <c r="L14" s="306"/>
      <c r="M14" s="306"/>
      <c r="O14" s="306"/>
      <c r="V14" s="306">
        <f>'Financial Statements'!B11</f>
        <v>0</v>
      </c>
      <c r="W14" s="314" t="str">
        <f>Breakeven!B13</f>
        <v>Fixed</v>
      </c>
      <c r="X14" s="318">
        <f>'Financial Statements'!C11/'Financial Statements'!C$6</f>
        <v>0</v>
      </c>
      <c r="Y14" s="306">
        <f>IF(Breakeven!B13="variable",'Financial Statements'!C11, 0)</f>
        <v>0</v>
      </c>
      <c r="Z14" s="306">
        <f>IF(Breakeven!B13="fixed",'Financial Statements'!C11, 0)</f>
        <v>0</v>
      </c>
      <c r="AA14" s="306">
        <f>IF(Breakeven!B13="variable",'Financial Statements'!#REF!, 0)</f>
        <v>0</v>
      </c>
      <c r="AB14" s="306" t="e">
        <f>IF(Breakeven!B13="fixed",'Financial Statements'!#REF!, 0)</f>
        <v>#REF!</v>
      </c>
      <c r="AC14" s="306"/>
    </row>
    <row r="15" spans="1:29">
      <c r="A15" s="306">
        <v>0.9</v>
      </c>
      <c r="B15" s="307">
        <f t="shared" si="0"/>
        <v>218.71</v>
      </c>
      <c r="C15" s="306">
        <f t="shared" si="1"/>
        <v>218.71</v>
      </c>
      <c r="D15" s="306">
        <f t="shared" si="2"/>
        <v>72</v>
      </c>
      <c r="E15" s="306"/>
      <c r="F15" s="306"/>
      <c r="G15" s="306"/>
      <c r="H15" s="306"/>
      <c r="I15" s="306"/>
      <c r="J15" s="306"/>
      <c r="K15" s="306"/>
      <c r="L15" s="306"/>
      <c r="M15" s="306"/>
      <c r="O15" s="306"/>
      <c r="V15" s="306" t="str">
        <f>'Financial Statements'!B12</f>
        <v>Logo</v>
      </c>
      <c r="W15" s="314" t="str">
        <f>Breakeven!B14</f>
        <v>Fixed</v>
      </c>
      <c r="X15" s="318">
        <f>'Financial Statements'!C12/'Financial Statements'!C$6</f>
        <v>0.25</v>
      </c>
      <c r="Y15" s="306">
        <f>IF(Breakeven!B14="variable",'Financial Statements'!C12, 0)</f>
        <v>0</v>
      </c>
      <c r="Z15" s="306">
        <f>IF(Breakeven!B14="fixed",'Financial Statements'!C12, 0)</f>
        <v>20</v>
      </c>
      <c r="AA15" s="306">
        <f>IF(Breakeven!B14="variable",'Financial Statements'!#REF!, 0)</f>
        <v>0</v>
      </c>
      <c r="AB15" s="306" t="e">
        <f>IF(Breakeven!B14="fixed",'Financial Statements'!#REF!, 0)</f>
        <v>#REF!</v>
      </c>
      <c r="AC15" s="306"/>
    </row>
    <row r="16" spans="1:29">
      <c r="A16" s="306">
        <v>1</v>
      </c>
      <c r="B16" s="307">
        <f t="shared" si="0"/>
        <v>218.71</v>
      </c>
      <c r="C16" s="306">
        <f t="shared" si="1"/>
        <v>218.71</v>
      </c>
      <c r="D16" s="306">
        <f t="shared" si="2"/>
        <v>80</v>
      </c>
      <c r="E16" s="306"/>
      <c r="F16" s="306"/>
      <c r="G16" s="306"/>
      <c r="H16" s="306"/>
      <c r="I16" s="306"/>
      <c r="J16" s="306"/>
      <c r="K16" s="306"/>
      <c r="L16" s="306"/>
      <c r="M16" s="306"/>
      <c r="O16" s="306"/>
      <c r="V16" s="306" t="str">
        <f>'Financial Statements'!B13</f>
        <v>Amazon Card Reader</v>
      </c>
      <c r="W16" s="314" t="str">
        <f>Breakeven!B15</f>
        <v>Fixed</v>
      </c>
      <c r="X16" s="318">
        <f>'Financial Statements'!C13/'Financial Statements'!C$6</f>
        <v>0.125</v>
      </c>
      <c r="Y16" s="306">
        <f>IF(Breakeven!B15="variable",'Financial Statements'!C13, 0)</f>
        <v>0</v>
      </c>
      <c r="Z16" s="306">
        <f>IF(Breakeven!B15="fixed",'Financial Statements'!C13, 0)</f>
        <v>10</v>
      </c>
      <c r="AA16" s="306">
        <f>IF(Breakeven!B15="variable",'Financial Statements'!#REF!, 0)</f>
        <v>0</v>
      </c>
      <c r="AB16" s="306" t="e">
        <f>IF(Breakeven!B15="fixed",'Financial Statements'!#REF!, 0)</f>
        <v>#REF!</v>
      </c>
      <c r="AC16" s="306"/>
    </row>
    <row r="17" spans="1:29">
      <c r="A17" s="306">
        <v>1.1000000000000001</v>
      </c>
      <c r="B17" s="307">
        <f t="shared" si="0"/>
        <v>218.71</v>
      </c>
      <c r="C17" s="306">
        <f t="shared" si="1"/>
        <v>218.71</v>
      </c>
      <c r="D17" s="306">
        <f t="shared" si="2"/>
        <v>88</v>
      </c>
      <c r="E17" s="306"/>
      <c r="F17" s="306"/>
      <c r="G17" s="306"/>
      <c r="H17" s="306"/>
      <c r="I17" s="306"/>
      <c r="J17" s="306"/>
      <c r="K17" s="306"/>
      <c r="L17" s="306"/>
      <c r="M17" s="306"/>
      <c r="O17" s="306"/>
      <c r="V17" s="306" t="str">
        <f>'Financial Statements'!B14</f>
        <v>HoloView Domain Name</v>
      </c>
      <c r="W17" s="314" t="str">
        <f>Breakeven!B16</f>
        <v>Fixed</v>
      </c>
      <c r="X17" s="318">
        <f>'Financial Statements'!C14/'Financial Statements'!C$6</f>
        <v>0.10212499999999999</v>
      </c>
      <c r="Y17" s="306">
        <f>IF(Breakeven!B16="variable",'Financial Statements'!C14, 0)</f>
        <v>0</v>
      </c>
      <c r="Z17" s="306">
        <f>IF(Breakeven!B16="fixed",'Financial Statements'!C14, 0)</f>
        <v>8.17</v>
      </c>
      <c r="AA17" s="306">
        <f>IF(Breakeven!B16="variable",'Financial Statements'!#REF!, 0)</f>
        <v>0</v>
      </c>
      <c r="AB17" s="306" t="e">
        <f>IF(Breakeven!B16="fixed",'Financial Statements'!#REF!, 0)</f>
        <v>#REF!</v>
      </c>
      <c r="AC17" s="306"/>
    </row>
    <row r="18" spans="1:29">
      <c r="A18" s="306">
        <v>1.2</v>
      </c>
      <c r="B18" s="307">
        <f t="shared" si="0"/>
        <v>218.71</v>
      </c>
      <c r="C18" s="306">
        <f t="shared" si="1"/>
        <v>218.71</v>
      </c>
      <c r="D18" s="306">
        <f t="shared" si="2"/>
        <v>96</v>
      </c>
      <c r="E18" s="306"/>
      <c r="F18" s="306"/>
      <c r="G18" s="306"/>
      <c r="H18" s="306"/>
      <c r="I18" s="306"/>
      <c r="J18" s="306"/>
      <c r="K18" s="306"/>
      <c r="L18" s="306"/>
      <c r="M18" s="306"/>
      <c r="O18" s="306"/>
      <c r="V18" s="306" t="str">
        <f>'Financial Statements'!B15</f>
        <v>Shirt/Business Cards</v>
      </c>
      <c r="W18" s="314" t="str">
        <f>Breakeven!B17</f>
        <v>Fixed</v>
      </c>
      <c r="X18" s="318">
        <f>'Financial Statements'!C15/'Financial Statements'!C$6</f>
        <v>0.292375</v>
      </c>
      <c r="Y18" s="306">
        <f>IF(Breakeven!B17="variable",'Financial Statements'!C15, 0)</f>
        <v>0</v>
      </c>
      <c r="Z18" s="306">
        <f>IF(Breakeven!B17="fixed",'Financial Statements'!C15, 0)</f>
        <v>23.39</v>
      </c>
      <c r="AA18" s="306">
        <f>IF(Breakeven!B17="variable",'Financial Statements'!#REF!, 0)</f>
        <v>0</v>
      </c>
      <c r="AB18" s="306" t="e">
        <f>IF(Breakeven!B17="fixed",'Financial Statements'!#REF!, 0)</f>
        <v>#REF!</v>
      </c>
      <c r="AC18" s="306"/>
    </row>
    <row r="19" spans="1:29">
      <c r="A19" s="306">
        <v>1.3</v>
      </c>
      <c r="B19" s="307">
        <f t="shared" si="0"/>
        <v>218.71</v>
      </c>
      <c r="C19" s="306">
        <f t="shared" si="1"/>
        <v>218.71</v>
      </c>
      <c r="D19" s="306">
        <f t="shared" si="2"/>
        <v>104</v>
      </c>
      <c r="E19" s="306"/>
      <c r="F19" s="306"/>
      <c r="G19" s="306"/>
      <c r="H19" s="306"/>
      <c r="I19" s="306"/>
      <c r="J19" s="306"/>
      <c r="K19" s="306"/>
      <c r="L19" s="306"/>
      <c r="M19" s="306"/>
      <c r="O19" s="306"/>
      <c r="V19" s="306" t="str">
        <f>'Financial Statements'!B16</f>
        <v>SiteGround Web Hosting</v>
      </c>
      <c r="W19" s="314" t="str">
        <f>Breakeven!B18</f>
        <v>Fixed</v>
      </c>
      <c r="X19" s="318">
        <f>'Financial Statements'!C16/'Financial Statements'!C$6</f>
        <v>0.59250000000000003</v>
      </c>
      <c r="Y19" s="306">
        <f>IF(Breakeven!B18="variable",'Financial Statements'!C16, 0)</f>
        <v>0</v>
      </c>
      <c r="Z19" s="306">
        <f>IF(Breakeven!B18="fixed",'Financial Statements'!C16, 0)</f>
        <v>47.4</v>
      </c>
      <c r="AA19" s="306"/>
      <c r="AB19" s="306"/>
      <c r="AC19" s="306"/>
    </row>
    <row r="20" spans="1:29">
      <c r="A20" s="306">
        <v>1.4</v>
      </c>
      <c r="B20" s="307">
        <f t="shared" si="0"/>
        <v>218.71</v>
      </c>
      <c r="C20" s="306">
        <f t="shared" si="1"/>
        <v>218.71</v>
      </c>
      <c r="D20" s="306">
        <f t="shared" si="2"/>
        <v>112</v>
      </c>
      <c r="E20" s="306"/>
      <c r="F20" s="306"/>
      <c r="G20" s="306"/>
      <c r="H20" s="306"/>
      <c r="I20" s="306"/>
      <c r="J20" s="306"/>
      <c r="K20" s="306"/>
      <c r="L20" s="306"/>
      <c r="M20" s="306"/>
      <c r="O20" s="306"/>
      <c r="V20" s="306" t="str">
        <f>'Financial Statements'!B17</f>
        <v>Acrylic</v>
      </c>
      <c r="W20" s="314" t="str">
        <f>Breakeven!B19</f>
        <v>Fixed</v>
      </c>
      <c r="X20" s="318">
        <f>'Financial Statements'!C17/'Financial Statements'!C$6</f>
        <v>1.0406249999999999</v>
      </c>
      <c r="Y20" s="306">
        <f>IF(Breakeven!B19="variable",'Financial Statements'!C17, 0)</f>
        <v>0</v>
      </c>
      <c r="Z20" s="306">
        <f>IF(Breakeven!B19="fixed",'Financial Statements'!C17, 0)</f>
        <v>83.25</v>
      </c>
      <c r="AA20" s="306"/>
      <c r="AB20" s="306"/>
      <c r="AC20" s="306"/>
    </row>
    <row r="21" spans="1:29">
      <c r="A21" s="306">
        <v>1.5</v>
      </c>
      <c r="B21" s="307">
        <f t="shared" si="0"/>
        <v>218.71</v>
      </c>
      <c r="C21" s="306">
        <f t="shared" si="1"/>
        <v>218.71</v>
      </c>
      <c r="D21" s="306">
        <f t="shared" si="2"/>
        <v>120</v>
      </c>
      <c r="E21" s="306"/>
      <c r="F21" s="306"/>
      <c r="G21" s="306"/>
      <c r="H21" s="306"/>
      <c r="I21" s="306"/>
      <c r="J21" s="306"/>
      <c r="K21" s="306"/>
      <c r="L21" s="306"/>
      <c r="M21" s="306"/>
      <c r="O21" s="306"/>
      <c r="V21" s="306" t="str">
        <f>'Financial Statements'!B18</f>
        <v>3D Printing Filament</v>
      </c>
      <c r="W21" s="314" t="str">
        <f>Breakeven!B20</f>
        <v>Fixed</v>
      </c>
      <c r="X21" s="318">
        <f>'Financial Statements'!C18/'Financial Statements'!C$6</f>
        <v>0.23737499999999997</v>
      </c>
      <c r="Y21" s="306">
        <f>IF(Breakeven!B20="variable",'Financial Statements'!C18, 0)</f>
        <v>0</v>
      </c>
      <c r="Z21" s="306">
        <f>IF(Breakeven!B20="fixed",'Financial Statements'!C18, 0)</f>
        <v>18.989999999999998</v>
      </c>
      <c r="AA21" s="306"/>
      <c r="AB21" s="306"/>
      <c r="AC21" s="306"/>
    </row>
    <row r="22" spans="1:29">
      <c r="A22" s="306">
        <v>1.6</v>
      </c>
      <c r="B22" s="307">
        <f t="shared" si="0"/>
        <v>218.71</v>
      </c>
      <c r="C22" s="306">
        <f t="shared" si="1"/>
        <v>218.71</v>
      </c>
      <c r="D22" s="306">
        <f t="shared" si="2"/>
        <v>128</v>
      </c>
      <c r="E22" s="306"/>
      <c r="F22" s="306"/>
      <c r="G22" s="306"/>
      <c r="H22" s="306"/>
      <c r="I22" s="306"/>
      <c r="J22" s="306"/>
      <c r="K22" s="306"/>
      <c r="L22" s="306"/>
      <c r="M22" s="306"/>
      <c r="O22" s="306"/>
      <c r="V22" s="306" t="str">
        <f>'Financial Statements'!B19</f>
        <v>Adhesive</v>
      </c>
      <c r="W22" s="314" t="str">
        <f>Breakeven!B21</f>
        <v>Fixed</v>
      </c>
      <c r="X22" s="318">
        <f>'Financial Statements'!C19/'Financial Statements'!C$6</f>
        <v>9.3875E-2</v>
      </c>
      <c r="Y22" s="306">
        <f>IF(Breakeven!B21="variable",'Financial Statements'!C19, 0)</f>
        <v>0</v>
      </c>
      <c r="Z22" s="306">
        <f>IF(Breakeven!B21="fixed",'Financial Statements'!C19, 0)</f>
        <v>7.51</v>
      </c>
      <c r="AA22" s="306">
        <f>IF(Breakeven!B18="variable",'Financial Statements'!#REF!, 0)</f>
        <v>0</v>
      </c>
      <c r="AB22" s="306" t="e">
        <f>IF(Breakeven!B18="fixed",'Financial Statements'!#REF!, 0)</f>
        <v>#REF!</v>
      </c>
      <c r="AC22" s="306"/>
    </row>
    <row r="23" spans="1:29">
      <c r="A23" s="306">
        <v>1.7</v>
      </c>
      <c r="B23" s="307">
        <f t="shared" si="0"/>
        <v>218.71</v>
      </c>
      <c r="C23" s="306">
        <f t="shared" si="1"/>
        <v>218.71</v>
      </c>
      <c r="D23" s="306">
        <f t="shared" si="2"/>
        <v>136</v>
      </c>
      <c r="E23" s="306"/>
      <c r="F23" s="306"/>
      <c r="G23" s="306"/>
      <c r="H23" s="306"/>
      <c r="I23" s="306"/>
      <c r="J23" s="306"/>
      <c r="K23" s="306"/>
      <c r="L23" s="306"/>
      <c r="M23" s="306"/>
      <c r="O23" s="306"/>
      <c r="V23" s="306" t="str">
        <f>'Financial Statements'!B20</f>
        <v>Depreciation &amp; Amort.</v>
      </c>
      <c r="W23" s="314" t="str">
        <f>Breakeven!B22</f>
        <v>Fixed</v>
      </c>
      <c r="X23" s="318">
        <f>'Financial Statements'!C20/'Financial Statements'!C$6</f>
        <v>0</v>
      </c>
      <c r="Y23" s="306">
        <f>IF(Breakeven!B22="variable",'Financial Statements'!C20, 0)</f>
        <v>0</v>
      </c>
      <c r="Z23" s="306">
        <f>IF(Breakeven!B22="fixed",'Financial Statements'!C20, 0)</f>
        <v>0</v>
      </c>
      <c r="AA23" s="306">
        <f>IF(Breakeven!B22="variable",'Financial Statements'!#REF!, 0)</f>
        <v>0</v>
      </c>
      <c r="AB23" s="306" t="e">
        <f>IF(Breakeven!B22="fixed",'Financial Statements'!#REF!, 0)</f>
        <v>#REF!</v>
      </c>
      <c r="AC23" s="306"/>
    </row>
    <row r="24" spans="1:29">
      <c r="A24" s="306">
        <v>1.8</v>
      </c>
      <c r="B24" s="307">
        <f t="shared" si="0"/>
        <v>218.71</v>
      </c>
      <c r="C24" s="306">
        <f t="shared" si="1"/>
        <v>218.71</v>
      </c>
      <c r="D24" s="306">
        <f t="shared" si="2"/>
        <v>144</v>
      </c>
      <c r="E24" s="306"/>
      <c r="F24" s="306"/>
      <c r="G24" s="306"/>
      <c r="H24" s="306"/>
      <c r="I24" s="306"/>
      <c r="J24" s="306"/>
      <c r="K24" s="306"/>
      <c r="L24" s="306"/>
      <c r="M24" s="306"/>
      <c r="O24" s="319"/>
      <c r="V24" s="320" t="str">
        <f>'Financial Statements'!B21</f>
        <v>Interest Expense</v>
      </c>
      <c r="W24" s="314" t="str">
        <f>Breakeven!B23</f>
        <v>Fixed</v>
      </c>
      <c r="X24" s="321">
        <f>'Financial Statements'!C21/'Financial Statements'!C$6</f>
        <v>0</v>
      </c>
      <c r="Y24" s="306">
        <f>IF(Breakeven!B23="variable",'Financial Statements'!C21, 0)</f>
        <v>0</v>
      </c>
      <c r="Z24" s="306">
        <f>IF(Breakeven!B23="fixed",'Financial Statements'!C21, 0)</f>
        <v>0</v>
      </c>
      <c r="AA24" s="306">
        <f>IF(Breakeven!B23="variable",'Financial Statements'!#REF!, 0)</f>
        <v>0</v>
      </c>
      <c r="AB24" s="306" t="e">
        <f>IF(Breakeven!#REF!="fixed",'Financial Statements'!#REF!, 0)</f>
        <v>#REF!</v>
      </c>
      <c r="AC24" s="306"/>
    </row>
    <row r="25" spans="1:29">
      <c r="A25" s="306">
        <v>1.9</v>
      </c>
      <c r="B25" s="307">
        <f t="shared" si="0"/>
        <v>218.71</v>
      </c>
      <c r="C25" s="306">
        <f t="shared" si="1"/>
        <v>218.71</v>
      </c>
      <c r="D25" s="306">
        <f t="shared" si="2"/>
        <v>152</v>
      </c>
      <c r="E25" s="306"/>
      <c r="F25" s="306"/>
      <c r="G25" s="306"/>
      <c r="H25" s="306"/>
      <c r="I25" s="306"/>
      <c r="J25" s="306"/>
      <c r="K25" s="306"/>
      <c r="L25" s="306"/>
      <c r="M25" s="306"/>
      <c r="O25" s="315"/>
      <c r="V25" s="315" t="str">
        <f>'Financial Statements'!B22</f>
        <v>TOTAL COSTS</v>
      </c>
      <c r="W25" s="322"/>
      <c r="X25" s="323">
        <f>'Financial Statements'!C22/'Financial Statements'!C$6</f>
        <v>2.7338750000000003</v>
      </c>
      <c r="Y25" s="306"/>
      <c r="Z25" s="306">
        <f>IF(Breakeven!B23="fixed",'Financial Statements'!C21, 0)</f>
        <v>0</v>
      </c>
      <c r="AA25" s="306">
        <f>IF(Breakeven!B23="variable",'Financial Statements'!#REF!, 0)</f>
        <v>0</v>
      </c>
      <c r="AB25" s="306" t="e">
        <f>IF(Breakeven!B23="fixed",'Financial Statements'!#REF!, 0)</f>
        <v>#REF!</v>
      </c>
      <c r="AC25" s="306"/>
    </row>
    <row r="26" spans="1:29">
      <c r="A26" s="306">
        <v>2</v>
      </c>
      <c r="B26" s="307">
        <f t="shared" si="0"/>
        <v>218.71</v>
      </c>
      <c r="C26" s="306">
        <f t="shared" si="1"/>
        <v>218.71</v>
      </c>
      <c r="D26" s="306">
        <f t="shared" si="2"/>
        <v>160</v>
      </c>
      <c r="E26" s="306"/>
      <c r="F26" s="306"/>
      <c r="G26" s="306"/>
      <c r="H26" s="306"/>
      <c r="I26" s="306"/>
      <c r="J26" s="306"/>
      <c r="K26" s="306"/>
      <c r="L26" s="306"/>
      <c r="M26" s="306"/>
      <c r="O26" s="315"/>
      <c r="V26" s="315" t="str">
        <f>'Financial Statements'!B24</f>
        <v>Earnings Before Income Tax</v>
      </c>
      <c r="W26" s="311"/>
      <c r="X26" s="323">
        <f>'Financial Statements'!C24/'Financial Statements'!C$6</f>
        <v>-1.7338750000000001</v>
      </c>
      <c r="Y26" s="306"/>
      <c r="Z26" s="306"/>
      <c r="AA26" s="306"/>
      <c r="AB26" s="306"/>
      <c r="AC26" s="306"/>
    </row>
    <row r="27" spans="1:29">
      <c r="A27" s="306"/>
      <c r="B27" s="307"/>
      <c r="C27" s="306"/>
      <c r="D27" s="306"/>
      <c r="E27" s="306"/>
      <c r="F27" s="306"/>
      <c r="G27" s="306"/>
      <c r="H27" s="306"/>
      <c r="I27" s="306"/>
      <c r="J27" s="306"/>
      <c r="K27" s="306"/>
      <c r="L27" s="306"/>
      <c r="M27" s="306"/>
      <c r="O27" s="319"/>
      <c r="V27" s="320" t="str">
        <f>'Financial Statements'!B25</f>
        <v>Taxes</v>
      </c>
      <c r="W27" s="314" t="str">
        <f>Breakeven!B27</f>
        <v>Variable</v>
      </c>
      <c r="X27" s="321">
        <f>'Financial Statements'!C25/'Financial Statements'!C$6</f>
        <v>0</v>
      </c>
      <c r="Y27" s="306">
        <f>IF(Breakeven!B27="variable",'Financial Statements'!C25, 0)</f>
        <v>0</v>
      </c>
      <c r="Z27" s="306"/>
      <c r="AA27" s="306"/>
      <c r="AB27" s="306"/>
      <c r="AC27" s="306"/>
    </row>
    <row r="28" spans="1:29">
      <c r="A28" s="306"/>
      <c r="B28" s="307"/>
      <c r="C28" s="306"/>
      <c r="D28" s="306"/>
      <c r="E28" s="306"/>
      <c r="F28" s="306"/>
      <c r="G28" s="306"/>
      <c r="H28" s="306"/>
      <c r="I28" s="306"/>
      <c r="J28" s="306"/>
      <c r="K28" s="306"/>
      <c r="L28" s="306"/>
      <c r="M28" s="306"/>
      <c r="O28" s="315"/>
      <c r="V28" s="315" t="str">
        <f>'Financial Statements'!A26</f>
        <v>NET INCOME</v>
      </c>
      <c r="W28" s="312"/>
      <c r="X28" s="323">
        <f>'Financial Statements'!C26/'Financial Statements'!C$6</f>
        <v>-1.7338750000000001</v>
      </c>
      <c r="Y28" s="306"/>
      <c r="Z28" s="306"/>
      <c r="AA28" s="306" t="e">
        <f>IF(Breakeven!B27="variable",'Financial Statements'!#REF!, 0)</f>
        <v>#REF!</v>
      </c>
      <c r="AB28" s="306">
        <f>IF(Breakeven!B27="fixed",'Financial Statements'!#REF!, 0)</f>
        <v>0</v>
      </c>
      <c r="AC28" s="306"/>
    </row>
    <row r="29" spans="1:29">
      <c r="A29" s="306"/>
      <c r="B29" s="307"/>
      <c r="C29" s="306"/>
      <c r="D29" s="306"/>
      <c r="E29" s="306"/>
      <c r="F29" s="306"/>
      <c r="G29" s="306"/>
      <c r="H29" s="306"/>
      <c r="I29" s="306"/>
      <c r="J29" s="306"/>
      <c r="K29" s="306"/>
      <c r="L29" s="306"/>
      <c r="M29" s="306"/>
      <c r="O29" s="306"/>
      <c r="V29" s="306"/>
      <c r="W29" s="312"/>
      <c r="X29" s="313"/>
      <c r="Y29" s="306"/>
      <c r="Z29" s="306"/>
      <c r="AA29" s="306"/>
      <c r="AB29" s="306"/>
      <c r="AC29" s="306"/>
    </row>
    <row r="30" spans="1:29" ht="18">
      <c r="A30" s="324"/>
      <c r="B30" s="307"/>
      <c r="C30" s="306"/>
      <c r="D30" s="306"/>
      <c r="E30" s="306"/>
      <c r="F30" s="306"/>
      <c r="G30" s="306"/>
      <c r="H30" s="306"/>
      <c r="I30" s="306"/>
      <c r="J30" s="306"/>
      <c r="K30" s="306"/>
      <c r="L30" s="306"/>
      <c r="M30" s="306"/>
      <c r="O30" s="306"/>
      <c r="V30" s="306"/>
      <c r="W30" s="311"/>
      <c r="X30" s="313"/>
      <c r="Y30" s="306"/>
      <c r="Z30" s="306"/>
      <c r="AA30" s="306"/>
      <c r="AB30" s="306"/>
      <c r="AC30" s="306"/>
    </row>
    <row r="31" spans="1:29" ht="18">
      <c r="A31" s="324" t="s">
        <v>76</v>
      </c>
      <c r="B31" s="306"/>
      <c r="C31" s="306"/>
      <c r="D31" s="306"/>
      <c r="E31" s="306"/>
      <c r="F31" s="306"/>
      <c r="G31" s="306"/>
      <c r="H31" s="306"/>
      <c r="I31" s="306"/>
      <c r="J31" s="306"/>
      <c r="K31" s="306"/>
      <c r="L31" s="306"/>
      <c r="M31" s="306"/>
      <c r="O31" s="306"/>
      <c r="V31" s="306"/>
      <c r="W31" s="314"/>
      <c r="X31" s="313"/>
      <c r="Y31" s="306"/>
      <c r="Z31" s="306"/>
      <c r="AA31" s="306"/>
      <c r="AB31" s="306"/>
      <c r="AC31" s="306"/>
    </row>
    <row r="32" spans="1:29">
      <c r="A32" s="306" t="e">
        <f>'Financial Statements'!#REF!/'Financial Statements'!#REF!</f>
        <v>#REF!</v>
      </c>
      <c r="B32" s="306">
        <f>'Financial Statements'!C9/'Financial Statements'!C5</f>
        <v>0</v>
      </c>
      <c r="C32" s="325" t="e">
        <f>IF(A32=0," ",(B32-A32)/ABS(A32))</f>
        <v>#REF!</v>
      </c>
      <c r="D32" s="306"/>
      <c r="E32" s="306"/>
      <c r="F32" s="306"/>
      <c r="G32" s="306"/>
      <c r="H32" s="306"/>
      <c r="I32" s="306"/>
      <c r="J32" s="306"/>
      <c r="K32" s="306"/>
      <c r="L32" s="306"/>
      <c r="M32" s="306"/>
      <c r="O32" s="319"/>
      <c r="V32" s="320"/>
      <c r="W32" s="314"/>
      <c r="X32" s="326"/>
      <c r="Y32" s="306"/>
      <c r="Z32" s="306"/>
      <c r="AA32" s="306" t="e">
        <f>IF(Breakeven!#REF!="variable",'Financial Statements'!#REF!, 0)</f>
        <v>#REF!</v>
      </c>
      <c r="AB32" s="306" t="e">
        <f>IF(Breakeven!#REF!="fixed",'Financial Statements'!#REF!, 0)</f>
        <v>#REF!</v>
      </c>
      <c r="AC32" s="306"/>
    </row>
    <row r="33" spans="1:29" ht="13.5" thickBot="1">
      <c r="A33" s="306"/>
      <c r="B33" s="307"/>
      <c r="C33" s="306"/>
      <c r="D33" s="306"/>
      <c r="E33" s="306"/>
      <c r="F33" s="306"/>
      <c r="G33" s="306"/>
      <c r="H33" s="306"/>
      <c r="I33" s="306"/>
      <c r="J33" s="306"/>
      <c r="K33" s="306"/>
      <c r="L33" s="306"/>
      <c r="M33" s="306"/>
      <c r="O33" s="327"/>
      <c r="V33" s="327"/>
      <c r="W33" s="328"/>
      <c r="X33" s="329"/>
      <c r="Y33" s="306"/>
      <c r="Z33" s="306"/>
      <c r="AA33" s="306" t="e">
        <f>IF(Breakeven!#REF!="variable",'Financial Statements'!#REF!, 0)</f>
        <v>#REF!</v>
      </c>
      <c r="AB33" s="306" t="e">
        <f>IF(Breakeven!#REF!="fixed",'Financial Statements'!#REF!, 0)</f>
        <v>#REF!</v>
      </c>
      <c r="AC33" s="306"/>
    </row>
    <row r="34" spans="1:29" ht="13.5" thickTop="1">
      <c r="A34" s="306"/>
      <c r="B34" s="307"/>
      <c r="C34" s="306"/>
      <c r="D34" s="306"/>
      <c r="E34" s="306"/>
      <c r="F34" s="306"/>
      <c r="G34" s="306"/>
      <c r="H34" s="306"/>
      <c r="I34" s="306"/>
      <c r="J34" s="306"/>
      <c r="K34" s="306"/>
      <c r="L34" s="306"/>
      <c r="M34" s="306"/>
      <c r="O34" s="315"/>
      <c r="V34" s="315" t="str">
        <f>'Financial Statements'!A26</f>
        <v>NET INCOME</v>
      </c>
      <c r="W34" s="322"/>
      <c r="X34" s="317">
        <f>'Financial Statements'!C26/'Financial Statements'!C$6</f>
        <v>-1.7338750000000001</v>
      </c>
      <c r="Y34" s="306"/>
      <c r="Z34" s="306"/>
      <c r="AA34" s="306"/>
      <c r="AB34" s="306"/>
      <c r="AC34" s="306"/>
    </row>
    <row r="35" spans="1:29">
      <c r="A35" s="306"/>
      <c r="B35" s="307"/>
      <c r="C35" s="306"/>
      <c r="D35" s="306"/>
      <c r="E35" s="306"/>
      <c r="F35" s="306"/>
      <c r="G35" s="306"/>
      <c r="H35" s="306"/>
      <c r="I35" s="306"/>
      <c r="J35" s="306"/>
      <c r="K35" s="306"/>
      <c r="L35" s="306"/>
      <c r="M35" s="306"/>
      <c r="O35" s="306"/>
      <c r="V35" s="306"/>
      <c r="W35" s="306"/>
      <c r="X35" s="306"/>
      <c r="Y35" s="330" t="s">
        <v>178</v>
      </c>
      <c r="Z35" s="330" t="s">
        <v>179</v>
      </c>
      <c r="AA35" s="330" t="s">
        <v>180</v>
      </c>
      <c r="AB35" s="330" t="s">
        <v>180</v>
      </c>
      <c r="AC35" s="306"/>
    </row>
    <row r="36" spans="1:29" ht="18">
      <c r="A36" s="324" t="s">
        <v>181</v>
      </c>
      <c r="B36" s="307"/>
      <c r="C36" s="306"/>
      <c r="D36" s="306"/>
      <c r="E36" s="306"/>
      <c r="F36" s="306"/>
      <c r="G36" s="306"/>
      <c r="H36" s="306"/>
      <c r="I36" s="306"/>
      <c r="J36" s="306"/>
      <c r="K36" s="306"/>
      <c r="L36" s="306"/>
      <c r="M36" s="306"/>
      <c r="O36" s="306"/>
      <c r="V36" s="306"/>
      <c r="W36" s="306"/>
      <c r="X36" s="331" t="s">
        <v>182</v>
      </c>
      <c r="Y36" s="306">
        <f>SUM(Y12:Y32)</f>
        <v>0</v>
      </c>
      <c r="Z36" s="306">
        <f>SUM(Z12:Z33)</f>
        <v>218.71</v>
      </c>
      <c r="AA36" s="330" t="s">
        <v>178</v>
      </c>
      <c r="AB36" s="330" t="s">
        <v>179</v>
      </c>
      <c r="AC36" s="306"/>
    </row>
    <row r="37" spans="1:29">
      <c r="A37" s="306"/>
      <c r="B37" s="306" t="e">
        <f>'Financial Statements'!#REF!</f>
        <v>#REF!</v>
      </c>
      <c r="C37" s="306">
        <f>'Financial Statements'!C1</f>
        <v>2015</v>
      </c>
      <c r="D37" s="306"/>
      <c r="E37" s="306"/>
      <c r="F37" s="306"/>
      <c r="G37" s="306"/>
      <c r="H37" s="306"/>
      <c r="I37" s="306"/>
      <c r="J37" s="306"/>
      <c r="K37" s="306"/>
      <c r="L37" s="306"/>
      <c r="M37" s="306"/>
      <c r="N37" s="306"/>
      <c r="O37" s="306"/>
      <c r="W37" s="306"/>
      <c r="X37" s="306"/>
      <c r="Y37" s="306"/>
      <c r="Z37" s="306"/>
      <c r="AA37" s="306" t="e">
        <f>SUM(AA12:AA33)</f>
        <v>#REF!</v>
      </c>
      <c r="AB37" s="306" t="e">
        <f>SUM(AB12:AB33)</f>
        <v>#REF!</v>
      </c>
      <c r="AC37" s="306"/>
    </row>
    <row r="38" spans="1:29">
      <c r="A38" s="306" t="s">
        <v>183</v>
      </c>
      <c r="B38" s="306" t="e">
        <f>#REF!</f>
        <v>#REF!</v>
      </c>
      <c r="C38" s="306" t="e">
        <f>#REF!</f>
        <v>#REF!</v>
      </c>
      <c r="D38" s="306"/>
      <c r="E38" s="306"/>
      <c r="F38" s="306"/>
      <c r="G38" s="306"/>
      <c r="H38" s="306"/>
      <c r="I38" s="306"/>
      <c r="J38" s="306"/>
      <c r="K38" s="306"/>
      <c r="L38" s="306"/>
      <c r="M38" s="306"/>
      <c r="N38" s="306"/>
      <c r="O38" s="306"/>
      <c r="W38" s="306"/>
      <c r="X38" s="306"/>
      <c r="Y38" s="306"/>
      <c r="Z38" s="306"/>
      <c r="AA38" s="306"/>
      <c r="AB38" s="306"/>
      <c r="AC38" s="306"/>
    </row>
    <row r="39" spans="1:29">
      <c r="A39" s="306" t="s">
        <v>184</v>
      </c>
      <c r="B39" s="306">
        <v>0</v>
      </c>
      <c r="C39" s="306">
        <v>0</v>
      </c>
      <c r="D39" s="306"/>
      <c r="E39" s="306"/>
      <c r="F39" s="306"/>
      <c r="G39" s="306"/>
      <c r="H39" s="306"/>
      <c r="I39" s="306"/>
      <c r="J39" s="306"/>
      <c r="K39" s="306"/>
      <c r="L39" s="306"/>
      <c r="M39" s="306"/>
      <c r="N39" s="306"/>
      <c r="O39" s="306"/>
      <c r="W39" s="306"/>
      <c r="X39" s="306"/>
      <c r="Y39" s="306"/>
      <c r="Z39" s="306"/>
      <c r="AA39" s="306"/>
      <c r="AB39" s="306"/>
      <c r="AC39" s="330" t="s">
        <v>180</v>
      </c>
    </row>
    <row r="40" spans="1:29">
      <c r="A40" s="306" t="s">
        <v>185</v>
      </c>
      <c r="B40" s="306">
        <v>0</v>
      </c>
      <c r="C40" s="306">
        <v>0</v>
      </c>
      <c r="D40" s="306"/>
      <c r="E40" s="306"/>
      <c r="F40" s="306"/>
      <c r="G40" s="306"/>
      <c r="H40" s="306"/>
      <c r="I40" s="306"/>
      <c r="J40" s="306"/>
      <c r="K40" s="306"/>
      <c r="L40" s="306"/>
      <c r="M40" s="306"/>
      <c r="N40" s="306"/>
      <c r="O40" s="306"/>
      <c r="W40" s="306"/>
      <c r="X40" s="306"/>
      <c r="Y40" s="306"/>
      <c r="Z40" s="306"/>
      <c r="AA40" s="306"/>
      <c r="AB40" s="332" t="s">
        <v>186</v>
      </c>
      <c r="AC40" s="333" t="e">
        <f>AA37</f>
        <v>#REF!</v>
      </c>
    </row>
    <row r="41" spans="1:29">
      <c r="A41" s="306" t="s">
        <v>187</v>
      </c>
      <c r="B41" s="306">
        <v>0</v>
      </c>
      <c r="C41" s="306">
        <v>0</v>
      </c>
      <c r="D41" s="306"/>
      <c r="E41" s="306"/>
      <c r="F41" s="306"/>
      <c r="G41" s="306"/>
      <c r="H41" s="306"/>
      <c r="I41" s="306"/>
      <c r="J41" s="306"/>
      <c r="K41" s="306"/>
      <c r="L41" s="306"/>
      <c r="M41" s="306"/>
      <c r="N41" s="306"/>
      <c r="O41" s="306"/>
      <c r="W41" s="306"/>
      <c r="X41" s="306"/>
      <c r="Y41" s="306"/>
      <c r="Z41" s="306"/>
      <c r="AA41" s="306"/>
      <c r="AB41" s="310" t="s">
        <v>188</v>
      </c>
      <c r="AC41" s="334" t="e">
        <f>AB9-AA40</f>
        <v>#REF!</v>
      </c>
    </row>
    <row r="42" spans="1:29">
      <c r="A42" s="306"/>
      <c r="B42" s="307"/>
      <c r="C42" s="306"/>
      <c r="D42" s="306"/>
      <c r="E42" s="306"/>
      <c r="F42" s="306"/>
      <c r="G42" s="306"/>
      <c r="H42" s="306"/>
      <c r="I42" s="306"/>
      <c r="J42" s="306"/>
      <c r="K42" s="306"/>
      <c r="L42" s="306"/>
      <c r="M42" s="306"/>
      <c r="N42" s="306"/>
      <c r="O42" s="306"/>
      <c r="W42" s="306"/>
      <c r="X42" s="306"/>
      <c r="Y42" s="306"/>
      <c r="Z42" s="306"/>
      <c r="AA42" s="306"/>
      <c r="AB42" s="335" t="s">
        <v>189</v>
      </c>
      <c r="AC42" s="336" t="e">
        <f>AB37</f>
        <v>#REF!</v>
      </c>
    </row>
    <row r="43" spans="1:29">
      <c r="A43" s="306"/>
      <c r="B43" s="307"/>
      <c r="C43" s="306"/>
      <c r="D43" s="306"/>
      <c r="E43" s="306"/>
      <c r="F43" s="306"/>
      <c r="G43" s="306"/>
      <c r="H43" s="306"/>
      <c r="I43" s="306"/>
      <c r="J43" s="306"/>
      <c r="K43" s="306"/>
      <c r="L43" s="306"/>
      <c r="M43" s="306"/>
      <c r="N43" s="306"/>
      <c r="O43" s="306"/>
      <c r="W43" s="306"/>
      <c r="X43" s="306"/>
      <c r="Y43" s="306"/>
      <c r="Z43" s="306"/>
      <c r="AA43" s="306"/>
      <c r="AB43" s="337" t="s">
        <v>190</v>
      </c>
      <c r="AC43" s="338" t="e">
        <f>(AC42/(1-(AC40/AB9)))</f>
        <v>#REF!</v>
      </c>
    </row>
    <row r="44" spans="1:29">
      <c r="A44" s="306"/>
      <c r="B44" s="307"/>
      <c r="C44" s="306"/>
      <c r="D44" s="306"/>
      <c r="E44" s="306"/>
      <c r="F44" s="306"/>
      <c r="G44" s="306"/>
      <c r="H44" s="306"/>
      <c r="I44" s="306"/>
      <c r="J44" s="306"/>
      <c r="K44" s="306"/>
      <c r="L44" s="306"/>
      <c r="M44" s="306"/>
      <c r="N44" s="306"/>
      <c r="O44" s="306"/>
      <c r="W44" s="306"/>
      <c r="X44" s="306"/>
      <c r="Y44" s="306"/>
      <c r="Z44" s="306"/>
      <c r="AA44" s="306"/>
      <c r="AB44" s="306"/>
      <c r="AC44" s="306"/>
    </row>
    <row r="45" spans="1:29" ht="18">
      <c r="A45" s="324" t="s">
        <v>191</v>
      </c>
      <c r="B45" s="307"/>
      <c r="C45" s="306"/>
      <c r="D45" s="306"/>
      <c r="E45" s="306"/>
      <c r="F45" s="306"/>
      <c r="G45" s="306"/>
      <c r="H45" s="306"/>
      <c r="I45" s="306"/>
      <c r="J45" s="306"/>
      <c r="K45" s="306"/>
      <c r="L45" s="306"/>
      <c r="M45" s="306"/>
      <c r="N45" s="306"/>
      <c r="O45" s="306"/>
      <c r="W45" s="306"/>
      <c r="X45" s="306"/>
      <c r="Y45" s="306"/>
      <c r="Z45" s="306"/>
      <c r="AA45" s="306"/>
      <c r="AB45" s="306"/>
      <c r="AC45" s="306"/>
    </row>
    <row r="46" spans="1:29">
      <c r="A46" s="306"/>
      <c r="B46" s="307"/>
      <c r="C46" s="306"/>
      <c r="D46" s="306"/>
      <c r="E46" s="306"/>
      <c r="F46" s="306"/>
      <c r="G46" s="306"/>
      <c r="H46" s="306"/>
      <c r="I46" s="306"/>
      <c r="J46" s="306"/>
      <c r="K46" s="306"/>
      <c r="L46" s="306"/>
      <c r="M46" s="306"/>
      <c r="N46" s="306"/>
      <c r="O46" s="306"/>
      <c r="P46" s="306"/>
      <c r="Q46" s="306"/>
      <c r="R46" s="306"/>
      <c r="S46" s="306"/>
      <c r="T46" s="306"/>
      <c r="U46" s="306"/>
      <c r="V46" s="306"/>
    </row>
    <row r="47" spans="1:29">
      <c r="A47" s="306"/>
      <c r="B47" s="307" t="s">
        <v>192</v>
      </c>
      <c r="C47" s="306"/>
      <c r="D47" s="306"/>
      <c r="E47" s="306"/>
      <c r="F47" s="306"/>
      <c r="G47" s="306"/>
      <c r="H47" s="306"/>
      <c r="I47" s="306"/>
      <c r="J47" s="306"/>
      <c r="K47" s="306"/>
      <c r="L47" s="306"/>
      <c r="M47" s="306"/>
      <c r="N47" s="306"/>
      <c r="O47" s="306"/>
      <c r="P47" s="306"/>
      <c r="Q47" s="306"/>
      <c r="R47" s="306"/>
      <c r="S47" s="306"/>
      <c r="T47" s="306"/>
      <c r="U47" s="306"/>
      <c r="V47" s="306"/>
    </row>
    <row r="48" spans="1:29">
      <c r="A48" s="307" t="e">
        <f>#REF!-(#REF!+#REF!)</f>
        <v>#REF!</v>
      </c>
      <c r="B48" s="307">
        <f>'Financial Statements'!H7-('Financial Statements'!H5+'Financial Statements'!H6)</f>
        <v>80</v>
      </c>
      <c r="C48" s="325" t="e">
        <f>IF(A48=0," ",(B48-A48)/ABS(A48))</f>
        <v>#REF!</v>
      </c>
      <c r="D48" s="306"/>
      <c r="E48" s="306"/>
      <c r="F48" s="306"/>
      <c r="G48" s="306"/>
      <c r="H48" s="306"/>
      <c r="I48" s="306"/>
      <c r="J48" s="306"/>
      <c r="K48" s="306"/>
      <c r="L48" s="306"/>
      <c r="M48" s="306"/>
      <c r="N48" s="306"/>
      <c r="O48" s="306"/>
      <c r="P48" s="306"/>
      <c r="Q48" s="306"/>
      <c r="R48" s="306"/>
      <c r="S48" s="306"/>
      <c r="T48" s="306"/>
      <c r="U48" s="306"/>
      <c r="V48" s="306"/>
    </row>
    <row r="49" spans="1:22">
      <c r="A49" s="306"/>
      <c r="B49" s="307"/>
      <c r="C49" s="306"/>
      <c r="D49" s="306"/>
      <c r="E49" s="306"/>
      <c r="F49" s="306"/>
      <c r="G49" s="306"/>
      <c r="H49" s="306"/>
      <c r="I49" s="306"/>
      <c r="J49" s="306"/>
      <c r="K49" s="306"/>
      <c r="L49" s="306"/>
      <c r="M49" s="306"/>
      <c r="N49" s="306"/>
      <c r="O49" s="306"/>
      <c r="P49" s="306"/>
      <c r="Q49" s="306"/>
      <c r="R49" s="306"/>
      <c r="S49" s="306"/>
      <c r="T49" s="306"/>
      <c r="U49" s="306"/>
      <c r="V49" s="306"/>
    </row>
    <row r="50" spans="1:22">
      <c r="A50" s="306" t="s">
        <v>193</v>
      </c>
      <c r="B50" s="306"/>
      <c r="C50" s="306" t="s">
        <v>194</v>
      </c>
      <c r="D50" s="306" t="s">
        <v>195</v>
      </c>
      <c r="E50" s="306"/>
      <c r="F50" s="306"/>
      <c r="G50" s="306"/>
      <c r="H50" s="306"/>
      <c r="I50" s="306"/>
      <c r="J50" s="306"/>
      <c r="K50" s="306"/>
      <c r="L50" s="306"/>
      <c r="M50" s="306"/>
      <c r="N50" s="306"/>
      <c r="O50" s="306"/>
      <c r="P50" s="306"/>
      <c r="Q50" s="306"/>
      <c r="R50" s="306"/>
      <c r="S50" s="306"/>
      <c r="T50" s="306"/>
      <c r="U50" s="306"/>
      <c r="V50" s="306"/>
    </row>
    <row r="51" spans="1:22">
      <c r="A51" s="306"/>
      <c r="B51" s="306"/>
      <c r="C51" s="306"/>
      <c r="D51" s="306"/>
      <c r="E51" s="306"/>
      <c r="F51" s="306"/>
      <c r="G51" s="306"/>
      <c r="H51" s="306"/>
      <c r="I51" s="306"/>
      <c r="J51" s="306"/>
      <c r="K51" s="306"/>
      <c r="L51" s="306"/>
      <c r="M51" s="306"/>
      <c r="N51" s="306"/>
      <c r="O51" s="306"/>
      <c r="P51" s="306"/>
      <c r="Q51" s="306"/>
      <c r="R51" s="306"/>
      <c r="S51" s="306"/>
      <c r="T51" s="306"/>
      <c r="U51" s="306"/>
      <c r="V51" s="306"/>
    </row>
    <row r="52" spans="1:22" ht="13.5" thickBot="1">
      <c r="A52" s="339" t="s">
        <v>158</v>
      </c>
      <c r="B52" s="340">
        <f>IF(D52=0," ",(C52-D52)/ABS(D52))</f>
        <v>-6.2500000000000028E-2</v>
      </c>
      <c r="C52" s="341">
        <f>'Industry Norms'!C50</f>
        <v>13.5</v>
      </c>
      <c r="D52" s="341">
        <f>'Industry (past)'!C50</f>
        <v>14.4</v>
      </c>
      <c r="E52" s="306"/>
      <c r="F52" s="306"/>
      <c r="G52" s="306"/>
      <c r="H52" s="306"/>
      <c r="I52" s="306"/>
      <c r="J52" s="306"/>
      <c r="K52" s="306"/>
      <c r="L52" s="306"/>
      <c r="M52" s="306"/>
      <c r="N52" s="306"/>
      <c r="O52" s="306"/>
      <c r="P52" s="306"/>
      <c r="Q52" s="306"/>
      <c r="R52" s="306"/>
      <c r="S52" s="306"/>
      <c r="T52" s="306"/>
      <c r="U52" s="306"/>
      <c r="V52" s="306"/>
    </row>
    <row r="53" spans="1:22">
      <c r="A53" s="306" t="s">
        <v>159</v>
      </c>
      <c r="B53" s="340">
        <f>IF(D53=0," ",(C53-D53)/ABS(D53))</f>
        <v>-0.14492753623188406</v>
      </c>
      <c r="C53" s="341">
        <f>'Industry Norms'!C49</f>
        <v>5.9</v>
      </c>
      <c r="D53" s="341">
        <f>'Industry (past)'!C49</f>
        <v>6.9</v>
      </c>
      <c r="E53" s="306"/>
      <c r="F53" s="306"/>
      <c r="G53" s="306"/>
      <c r="H53" s="306"/>
      <c r="I53" s="306"/>
      <c r="J53" s="306"/>
      <c r="K53" s="306"/>
      <c r="L53" s="306"/>
      <c r="M53" s="306"/>
      <c r="N53" s="306"/>
      <c r="O53" s="306"/>
      <c r="P53" s="306"/>
      <c r="Q53" s="306"/>
      <c r="R53" s="306"/>
      <c r="S53" s="306"/>
      <c r="T53" s="306"/>
      <c r="U53" s="306"/>
      <c r="V53" s="306"/>
    </row>
    <row r="54" spans="1:22">
      <c r="A54" s="306" t="s">
        <v>161</v>
      </c>
      <c r="B54" s="340">
        <f>IF(D54=0," ",(C54-D54)/ABS(D54))</f>
        <v>0.10526330065278362</v>
      </c>
      <c r="C54" s="341">
        <f>'Industry Norms'!$D23/'Industry Norms'!$D22</f>
        <v>2.2883295016171141</v>
      </c>
      <c r="D54" s="341">
        <f>'Industry (past)'!$D23/'Industry (past)'!$D22</f>
        <v>2.0703930911897603</v>
      </c>
      <c r="E54" s="306"/>
      <c r="F54" s="306"/>
      <c r="G54" s="306"/>
      <c r="H54" s="306"/>
      <c r="I54" s="306"/>
      <c r="J54" s="306"/>
      <c r="K54" s="306"/>
      <c r="L54" s="306"/>
      <c r="M54" s="306"/>
      <c r="N54" s="306"/>
      <c r="O54" s="306"/>
      <c r="P54" s="306"/>
      <c r="Q54" s="306"/>
      <c r="R54" s="306"/>
      <c r="S54" s="306"/>
      <c r="T54" s="306"/>
      <c r="U54" s="306"/>
      <c r="V54" s="306"/>
    </row>
    <row r="55" spans="1:22" ht="13.5" thickBot="1">
      <c r="A55" s="339" t="s">
        <v>162</v>
      </c>
      <c r="B55" s="342" t="str">
        <f t="shared" ref="B55:B63" si="3">IF(D55=0," ",(C55-D55)/ABS(D55))</f>
        <v xml:space="preserve"> </v>
      </c>
      <c r="C55" s="341"/>
      <c r="D55" s="341"/>
      <c r="E55" s="306"/>
      <c r="F55" s="306"/>
      <c r="G55" s="306"/>
      <c r="H55" s="306"/>
      <c r="I55" s="306"/>
      <c r="J55" s="306"/>
      <c r="K55" s="306"/>
      <c r="L55" s="306"/>
      <c r="M55" s="306"/>
      <c r="N55" s="306"/>
      <c r="O55" s="306"/>
      <c r="P55" s="306"/>
      <c r="Q55" s="306"/>
      <c r="R55" s="306"/>
      <c r="S55" s="306"/>
      <c r="T55" s="306"/>
      <c r="U55" s="306"/>
      <c r="V55" s="306"/>
    </row>
    <row r="56" spans="1:22">
      <c r="A56" s="306" t="s">
        <v>160</v>
      </c>
      <c r="B56" s="340">
        <f t="shared" si="3"/>
        <v>-0.11764705882352938</v>
      </c>
      <c r="C56" s="341">
        <f>'Industry Norms'!$C48</f>
        <v>1.5</v>
      </c>
      <c r="D56" s="341">
        <f>'Industry (past)'!C48</f>
        <v>1.7</v>
      </c>
      <c r="E56" s="306"/>
      <c r="F56" s="306"/>
      <c r="G56" s="306"/>
      <c r="H56" s="306"/>
      <c r="I56" s="306"/>
      <c r="J56" s="306"/>
      <c r="K56" s="306"/>
      <c r="L56" s="306"/>
      <c r="M56" s="306"/>
      <c r="N56" s="306"/>
      <c r="O56" s="306"/>
      <c r="P56" s="306"/>
      <c r="Q56" s="306"/>
      <c r="R56" s="306"/>
      <c r="S56" s="306"/>
      <c r="T56" s="306"/>
      <c r="U56" s="306"/>
      <c r="V56" s="306"/>
    </row>
    <row r="57" spans="1:22" ht="13.5" thickBot="1">
      <c r="A57" s="339" t="s">
        <v>163</v>
      </c>
      <c r="B57" s="340">
        <f t="shared" si="3"/>
        <v>-5.434782608695659E-2</v>
      </c>
      <c r="C57" s="343">
        <f>100/'Industry Norms'!$C43</f>
        <v>3.6231884057971011</v>
      </c>
      <c r="D57" s="343">
        <f>100/'Industry (past)'!$C43</f>
        <v>3.8314176245210727</v>
      </c>
      <c r="E57" s="306"/>
      <c r="F57" s="306"/>
      <c r="G57" s="306"/>
      <c r="H57" s="306"/>
      <c r="I57" s="306"/>
      <c r="J57" s="306"/>
      <c r="K57" s="306"/>
      <c r="L57" s="306"/>
      <c r="M57" s="306"/>
      <c r="N57" s="306"/>
      <c r="O57" s="306"/>
      <c r="P57" s="306"/>
      <c r="Q57" s="306"/>
      <c r="R57" s="306"/>
      <c r="S57" s="306"/>
      <c r="T57" s="306"/>
      <c r="U57" s="306"/>
      <c r="V57" s="306"/>
    </row>
    <row r="58" spans="1:22">
      <c r="A58" s="306" t="s">
        <v>173</v>
      </c>
      <c r="B58" s="340">
        <f t="shared" si="3"/>
        <v>4.9580034946834273E-2</v>
      </c>
      <c r="C58" s="344">
        <f>'Industry Norms'!$C25</f>
        <v>8510928</v>
      </c>
      <c r="D58" s="344">
        <f>'Industry (past)'!C25</f>
        <v>8108889</v>
      </c>
      <c r="E58" s="345"/>
      <c r="F58" s="306"/>
      <c r="G58" s="306"/>
      <c r="H58" s="306"/>
      <c r="I58" s="306"/>
      <c r="J58" s="306"/>
      <c r="K58" s="306"/>
      <c r="L58" s="306"/>
      <c r="M58" s="306"/>
      <c r="N58" s="306"/>
      <c r="O58" s="306"/>
      <c r="P58" s="306"/>
      <c r="Q58" s="306"/>
      <c r="R58" s="306"/>
      <c r="S58" s="306"/>
      <c r="T58" s="306"/>
      <c r="U58" s="306"/>
      <c r="V58" s="306"/>
    </row>
    <row r="59" spans="1:22" ht="13.5" thickBot="1">
      <c r="A59" s="339" t="s">
        <v>67</v>
      </c>
      <c r="B59" s="340">
        <f t="shared" si="3"/>
        <v>0.10990068133924269</v>
      </c>
      <c r="C59" s="344">
        <f>'Industry Norms'!$C23</f>
        <v>2349016</v>
      </c>
      <c r="D59" s="344">
        <f>'Industry (past)'!C23</f>
        <v>2116420</v>
      </c>
      <c r="E59" s="306"/>
      <c r="F59" s="306"/>
      <c r="G59" s="306"/>
      <c r="H59" s="306"/>
      <c r="I59" s="306"/>
      <c r="J59" s="306"/>
      <c r="K59" s="306"/>
      <c r="L59" s="306"/>
      <c r="M59" s="306"/>
      <c r="N59" s="306"/>
      <c r="O59" s="306"/>
      <c r="P59" s="306"/>
      <c r="Q59" s="306"/>
      <c r="R59" s="306"/>
      <c r="S59" s="306"/>
      <c r="T59" s="306"/>
      <c r="U59" s="306"/>
      <c r="V59" s="306"/>
    </row>
    <row r="60" spans="1:22">
      <c r="A60" s="306" t="s">
        <v>164</v>
      </c>
      <c r="B60" s="340">
        <f t="shared" si="3"/>
        <v>1.7449988737477523E-2</v>
      </c>
      <c r="C60" s="344">
        <f>'Industry Norms'!$C26</f>
        <v>2425614</v>
      </c>
      <c r="D60" s="344">
        <f>'Industry (past)'!C26</f>
        <v>2384013</v>
      </c>
      <c r="E60" s="306"/>
      <c r="F60" s="306"/>
      <c r="G60" s="306"/>
      <c r="H60" s="306"/>
      <c r="I60" s="306"/>
      <c r="J60" s="306"/>
      <c r="K60" s="306"/>
      <c r="L60" s="306"/>
      <c r="M60" s="306"/>
      <c r="N60" s="306"/>
      <c r="O60" s="306"/>
      <c r="P60" s="306"/>
      <c r="Q60" s="306"/>
      <c r="R60" s="306"/>
      <c r="S60" s="306"/>
      <c r="T60" s="306"/>
      <c r="U60" s="306"/>
      <c r="V60" s="306"/>
    </row>
    <row r="61" spans="1:22">
      <c r="A61" s="306" t="s">
        <v>196</v>
      </c>
      <c r="B61" s="340">
        <f t="shared" si="3"/>
        <v>-1.6261139317290622E-2</v>
      </c>
      <c r="C61" s="344">
        <f>'Industry Norms'!$C26-'Industry Norms'!$C27</f>
        <v>2161775</v>
      </c>
      <c r="D61" s="344">
        <f>'Industry (past)'!$C26-'Industry (past)'!$C27</f>
        <v>2197509</v>
      </c>
      <c r="E61" s="306"/>
      <c r="F61" s="306"/>
      <c r="G61" s="306"/>
      <c r="H61" s="306"/>
      <c r="I61" s="306"/>
      <c r="J61" s="306"/>
      <c r="K61" s="306"/>
      <c r="L61" s="306"/>
      <c r="M61" s="306"/>
      <c r="N61" s="306"/>
      <c r="O61" s="306"/>
      <c r="P61" s="306"/>
      <c r="Q61" s="306"/>
      <c r="R61" s="306"/>
      <c r="S61" s="306"/>
      <c r="T61" s="306"/>
      <c r="U61" s="306"/>
      <c r="V61" s="306"/>
    </row>
    <row r="62" spans="1:22">
      <c r="A62" s="306" t="s">
        <v>109</v>
      </c>
      <c r="B62" s="340">
        <f t="shared" si="3"/>
        <v>0.1098993472957827</v>
      </c>
      <c r="C62" s="344">
        <f>'Industry Norms'!$C11</f>
        <v>202015</v>
      </c>
      <c r="D62" s="344">
        <f>'Industry (past)'!C11</f>
        <v>182012</v>
      </c>
      <c r="E62" s="306"/>
      <c r="F62" s="306"/>
      <c r="G62" s="306"/>
      <c r="H62" s="306"/>
      <c r="I62" s="306"/>
      <c r="J62" s="306"/>
      <c r="K62" s="306"/>
      <c r="L62" s="306"/>
      <c r="M62" s="306"/>
      <c r="N62" s="306"/>
      <c r="O62" s="306"/>
      <c r="P62" s="306"/>
      <c r="Q62" s="306"/>
      <c r="R62" s="306"/>
      <c r="S62" s="306"/>
      <c r="T62" s="306"/>
      <c r="U62" s="306"/>
      <c r="V62" s="306"/>
    </row>
    <row r="63" spans="1:22" ht="13.5" thickBot="1">
      <c r="A63" s="339" t="s">
        <v>197</v>
      </c>
      <c r="B63" s="340">
        <f t="shared" si="3"/>
        <v>8.4356576258081781E-2</v>
      </c>
      <c r="C63" s="344">
        <f>'Industry Norms'!$C10</f>
        <v>1994315</v>
      </c>
      <c r="D63" s="344">
        <f>'Industry (past)'!C10</f>
        <v>1839169</v>
      </c>
      <c r="E63" s="306"/>
      <c r="F63" s="306"/>
      <c r="G63" s="306"/>
      <c r="H63" s="306"/>
      <c r="I63" s="306"/>
      <c r="J63" s="306"/>
      <c r="K63" s="306"/>
      <c r="L63" s="306"/>
      <c r="M63" s="306"/>
      <c r="N63" s="306"/>
      <c r="O63" s="306"/>
      <c r="P63" s="306"/>
      <c r="Q63" s="306"/>
      <c r="R63" s="306"/>
      <c r="S63" s="306"/>
      <c r="T63" s="306"/>
      <c r="U63" s="306"/>
      <c r="V63" s="306"/>
    </row>
    <row r="64" spans="1:22">
      <c r="A64" s="306" t="s">
        <v>198</v>
      </c>
      <c r="B64" s="340">
        <f t="shared" ref="B64:B69" si="4">IF(D64=0," ",(C64-D64)/ABS(D64))</f>
        <v>6.2959966294466471E-2</v>
      </c>
      <c r="C64" s="344">
        <f>'Industry Norms'!$C25-'Industry Norms'!$C26</f>
        <v>6085314</v>
      </c>
      <c r="D64" s="344">
        <f>'Industry (past)'!$C25-'Industry (past)'!$C26</f>
        <v>5724876</v>
      </c>
      <c r="E64" s="306"/>
      <c r="F64" s="306"/>
      <c r="G64" s="306"/>
      <c r="H64" s="306"/>
      <c r="I64" s="306"/>
      <c r="J64" s="306"/>
      <c r="K64" s="306"/>
      <c r="L64" s="306"/>
      <c r="M64" s="306"/>
      <c r="N64" s="306"/>
      <c r="O64" s="306"/>
      <c r="P64" s="306"/>
      <c r="Q64" s="306"/>
      <c r="R64" s="306"/>
      <c r="S64" s="306"/>
      <c r="T64" s="306"/>
      <c r="U64" s="306"/>
      <c r="V64" s="306"/>
    </row>
    <row r="65" spans="1:22">
      <c r="A65" s="306" t="s">
        <v>199</v>
      </c>
      <c r="B65" s="340" t="str">
        <f t="shared" si="4"/>
        <v xml:space="preserve"> </v>
      </c>
      <c r="C65" s="344"/>
      <c r="D65" s="344"/>
      <c r="E65" s="306"/>
      <c r="F65" s="306"/>
      <c r="G65" s="306"/>
      <c r="H65" s="306"/>
      <c r="I65" s="306"/>
      <c r="J65" s="306"/>
      <c r="K65" s="306"/>
      <c r="L65" s="306"/>
      <c r="M65" s="306"/>
      <c r="N65" s="306"/>
      <c r="O65" s="306"/>
      <c r="P65" s="306"/>
      <c r="Q65" s="306"/>
      <c r="R65" s="306"/>
      <c r="S65" s="306"/>
      <c r="T65" s="306"/>
      <c r="U65" s="306"/>
      <c r="V65" s="306"/>
    </row>
    <row r="66" spans="1:22">
      <c r="A66" s="306" t="s">
        <v>165</v>
      </c>
      <c r="B66" s="340" t="str">
        <f t="shared" si="4"/>
        <v xml:space="preserve"> </v>
      </c>
      <c r="C66" s="344"/>
      <c r="D66" s="344"/>
      <c r="E66" s="306"/>
      <c r="F66" s="306"/>
      <c r="G66" s="306"/>
      <c r="H66" s="306"/>
      <c r="I66" s="306"/>
      <c r="J66" s="306"/>
      <c r="K66" s="306"/>
      <c r="L66" s="306"/>
      <c r="M66" s="306"/>
      <c r="N66" s="306"/>
      <c r="O66" s="306"/>
      <c r="P66" s="306"/>
      <c r="Q66" s="306"/>
      <c r="R66" s="306"/>
      <c r="S66" s="306"/>
      <c r="T66" s="306"/>
      <c r="U66" s="306"/>
      <c r="V66" s="306"/>
    </row>
    <row r="67" spans="1:22">
      <c r="A67" s="306" t="s">
        <v>72</v>
      </c>
      <c r="B67" s="340">
        <f t="shared" si="4"/>
        <v>0.13805098847520766</v>
      </c>
      <c r="C67" s="344">
        <f>'Industry Norms'!$C8</f>
        <v>664772</v>
      </c>
      <c r="D67" s="344">
        <f>'Industry (past)'!C8</f>
        <v>584132</v>
      </c>
      <c r="E67" s="306"/>
      <c r="F67" s="306"/>
      <c r="G67" s="306"/>
      <c r="H67" s="306"/>
      <c r="I67" s="306"/>
      <c r="J67" s="306"/>
      <c r="K67" s="306"/>
      <c r="L67" s="306"/>
      <c r="M67" s="306"/>
      <c r="N67" s="306"/>
      <c r="O67" s="306"/>
      <c r="P67" s="306"/>
      <c r="Q67" s="306"/>
      <c r="R67" s="306"/>
      <c r="S67" s="306"/>
      <c r="T67" s="306"/>
      <c r="U67" s="306"/>
      <c r="V67" s="306"/>
    </row>
    <row r="68" spans="1:22">
      <c r="A68" s="306" t="s">
        <v>200</v>
      </c>
      <c r="B68" s="340">
        <f t="shared" si="4"/>
        <v>4.0095271774176773E-2</v>
      </c>
      <c r="C68" s="344">
        <f>'Industry Norms'!$C6</f>
        <v>700007</v>
      </c>
      <c r="D68" s="344">
        <f>'Industry (past)'!C6</f>
        <v>673022</v>
      </c>
      <c r="E68" s="306"/>
      <c r="F68" s="306"/>
      <c r="G68" s="306"/>
      <c r="H68" s="306"/>
      <c r="I68" s="306"/>
      <c r="J68" s="306"/>
      <c r="K68" s="306"/>
      <c r="L68" s="306"/>
      <c r="M68" s="306"/>
      <c r="N68" s="306"/>
      <c r="O68" s="306"/>
      <c r="P68" s="306"/>
      <c r="Q68" s="306"/>
      <c r="R68" s="306"/>
      <c r="S68" s="306"/>
      <c r="T68" s="306"/>
      <c r="U68" s="306"/>
      <c r="V68" s="306"/>
    </row>
    <row r="69" spans="1:22">
      <c r="A69" s="306" t="s">
        <v>45</v>
      </c>
      <c r="B69" s="340">
        <f t="shared" si="4"/>
        <v>8.164909839093494E-2</v>
      </c>
      <c r="C69" s="344">
        <f>'Industry Norms'!$C10-'Industry Norms'!$C6-'Industry Norms'!$C8</f>
        <v>629536</v>
      </c>
      <c r="D69" s="344">
        <f>'Industry (past)'!C10-'Industry (past)'!C6-'Industry (past)'!C8</f>
        <v>582015</v>
      </c>
      <c r="E69" s="306"/>
      <c r="F69" s="306"/>
      <c r="G69" s="306"/>
      <c r="H69" s="306"/>
      <c r="I69" s="306"/>
      <c r="J69" s="306"/>
      <c r="K69" s="306"/>
      <c r="L69" s="306"/>
      <c r="M69" s="306"/>
      <c r="N69" s="306"/>
      <c r="O69" s="306"/>
      <c r="P69" s="306"/>
      <c r="Q69" s="306"/>
      <c r="R69" s="306"/>
      <c r="S69" s="306"/>
      <c r="T69" s="306"/>
      <c r="U69" s="306"/>
      <c r="V69" s="306"/>
    </row>
    <row r="70" spans="1:22">
      <c r="B70" s="308"/>
      <c r="E70" s="306"/>
      <c r="F70" s="306"/>
      <c r="G70" s="306"/>
      <c r="H70" s="306"/>
      <c r="I70" s="306"/>
      <c r="J70" s="306"/>
      <c r="K70" s="306"/>
      <c r="L70" s="306"/>
      <c r="M70" s="306"/>
      <c r="N70" s="306"/>
      <c r="O70" s="306"/>
      <c r="P70" s="306"/>
      <c r="Q70" s="306"/>
      <c r="R70" s="306"/>
      <c r="S70" s="306"/>
      <c r="T70" s="306"/>
      <c r="U70" s="306"/>
      <c r="V70" s="306"/>
    </row>
    <row r="71" spans="1:22">
      <c r="A71" s="306"/>
      <c r="B71" s="307"/>
      <c r="C71" s="306"/>
      <c r="D71" s="306"/>
      <c r="E71" s="306"/>
      <c r="F71" s="306"/>
      <c r="G71" s="306"/>
      <c r="H71" s="306"/>
      <c r="I71" s="306"/>
      <c r="J71" s="306"/>
      <c r="K71" s="306"/>
      <c r="L71" s="306"/>
      <c r="M71" s="306"/>
      <c r="N71" s="306"/>
      <c r="O71" s="306"/>
      <c r="P71" s="306"/>
      <c r="Q71" s="306"/>
      <c r="R71" s="306"/>
      <c r="S71" s="306"/>
      <c r="T71" s="306"/>
      <c r="U71" s="306"/>
      <c r="V71" s="306"/>
    </row>
    <row r="72" spans="1:22">
      <c r="A72" s="306"/>
      <c r="B72" s="307"/>
      <c r="C72" s="306"/>
      <c r="D72" s="306"/>
      <c r="E72" s="306"/>
      <c r="F72" s="306"/>
      <c r="G72" s="306"/>
      <c r="H72" s="306"/>
      <c r="I72" s="306"/>
      <c r="J72" s="306"/>
      <c r="K72" s="306"/>
      <c r="L72" s="306"/>
      <c r="M72" s="306"/>
      <c r="N72" s="306"/>
      <c r="O72" s="306"/>
      <c r="P72" s="306"/>
      <c r="Q72" s="306"/>
      <c r="R72" s="306"/>
      <c r="S72" s="306"/>
      <c r="T72" s="306"/>
      <c r="U72" s="306"/>
      <c r="V72" s="306"/>
    </row>
    <row r="73" spans="1:22">
      <c r="A73" s="306"/>
      <c r="B73" s="307"/>
      <c r="C73" s="306"/>
      <c r="D73" s="306"/>
      <c r="E73" s="306"/>
      <c r="F73" s="306"/>
      <c r="G73" s="306"/>
      <c r="H73" s="306"/>
      <c r="I73" s="306"/>
      <c r="J73" s="306"/>
      <c r="K73" s="306"/>
      <c r="L73" s="306"/>
      <c r="M73" s="306"/>
      <c r="N73" s="306"/>
      <c r="O73" s="306"/>
      <c r="P73" s="306"/>
      <c r="Q73" s="306"/>
      <c r="R73" s="306"/>
      <c r="S73" s="306"/>
      <c r="T73" s="306"/>
      <c r="U73" s="306"/>
      <c r="V73" s="306"/>
    </row>
    <row r="74" spans="1:22">
      <c r="A74" s="306"/>
      <c r="B74" s="307"/>
      <c r="C74" s="306"/>
      <c r="D74" s="306"/>
      <c r="E74" s="306"/>
      <c r="F74" s="306"/>
      <c r="G74" s="306"/>
      <c r="H74" s="306"/>
      <c r="I74" s="306"/>
      <c r="J74" s="306"/>
      <c r="K74" s="306"/>
      <c r="L74" s="306"/>
      <c r="M74" s="306"/>
      <c r="N74" s="306"/>
      <c r="O74" s="306"/>
      <c r="P74" s="306"/>
      <c r="Q74" s="306"/>
      <c r="R74" s="306"/>
      <c r="S74" s="306"/>
      <c r="T74" s="306"/>
      <c r="U74" s="306"/>
      <c r="V74" s="306"/>
    </row>
    <row r="75" spans="1:22">
      <c r="A75" s="306"/>
      <c r="B75" s="307"/>
      <c r="C75" s="306"/>
      <c r="D75" s="306"/>
      <c r="E75" s="306"/>
      <c r="F75" s="306"/>
      <c r="G75" s="306"/>
      <c r="H75" s="306"/>
      <c r="I75" s="306"/>
      <c r="J75" s="306"/>
      <c r="K75" s="306"/>
      <c r="L75" s="306"/>
      <c r="M75" s="306"/>
      <c r="N75" s="306"/>
      <c r="O75" s="306"/>
      <c r="P75" s="306"/>
      <c r="Q75" s="306"/>
      <c r="R75" s="306"/>
      <c r="S75" s="306"/>
      <c r="T75" s="306"/>
      <c r="U75" s="306"/>
      <c r="V75" s="306"/>
    </row>
    <row r="76" spans="1:22">
      <c r="A76" s="306"/>
      <c r="B76" s="307"/>
      <c r="C76" s="306"/>
      <c r="D76" s="306"/>
      <c r="E76" s="306"/>
      <c r="F76" s="306"/>
      <c r="G76" s="306"/>
      <c r="H76" s="306"/>
      <c r="I76" s="306"/>
      <c r="J76" s="306"/>
      <c r="K76" s="306"/>
      <c r="L76" s="306"/>
      <c r="M76" s="306"/>
      <c r="N76" s="306"/>
      <c r="O76" s="306"/>
      <c r="P76" s="306"/>
      <c r="Q76" s="306"/>
      <c r="R76" s="306"/>
      <c r="S76" s="306"/>
      <c r="T76" s="306"/>
      <c r="U76" s="306"/>
      <c r="V76" s="306"/>
    </row>
    <row r="77" spans="1:22">
      <c r="A77" s="306"/>
      <c r="B77" s="307"/>
      <c r="C77" s="306"/>
      <c r="D77" s="306"/>
      <c r="E77" s="306"/>
      <c r="F77" s="306"/>
      <c r="G77" s="306"/>
      <c r="H77" s="306"/>
      <c r="I77" s="306"/>
      <c r="J77" s="306"/>
      <c r="K77" s="306"/>
      <c r="L77" s="306"/>
      <c r="M77" s="306"/>
      <c r="N77" s="306"/>
      <c r="O77" s="306"/>
      <c r="P77" s="306"/>
      <c r="Q77" s="306"/>
      <c r="R77" s="306"/>
      <c r="S77" s="306"/>
      <c r="T77" s="306"/>
      <c r="U77" s="306"/>
      <c r="V77" s="306"/>
    </row>
    <row r="78" spans="1:22">
      <c r="A78" s="306"/>
      <c r="B78" s="307"/>
      <c r="C78" s="306"/>
      <c r="D78" s="306"/>
      <c r="E78" s="306"/>
      <c r="F78" s="306"/>
      <c r="G78" s="306"/>
      <c r="H78" s="306"/>
      <c r="I78" s="306"/>
      <c r="J78" s="306"/>
      <c r="K78" s="306"/>
      <c r="L78" s="306"/>
      <c r="M78" s="306"/>
      <c r="N78" s="306"/>
      <c r="O78" s="306"/>
      <c r="P78" s="306"/>
      <c r="Q78" s="306"/>
      <c r="R78" s="306"/>
      <c r="S78" s="306"/>
      <c r="T78" s="306"/>
      <c r="U78" s="306"/>
      <c r="V78" s="306"/>
    </row>
    <row r="79" spans="1:22">
      <c r="A79" s="306"/>
      <c r="B79" s="307"/>
      <c r="C79" s="306"/>
      <c r="D79" s="306"/>
      <c r="E79" s="306"/>
      <c r="F79" s="306"/>
      <c r="G79" s="306"/>
      <c r="H79" s="306"/>
      <c r="I79" s="306"/>
      <c r="J79" s="306"/>
      <c r="K79" s="306"/>
      <c r="L79" s="306"/>
      <c r="M79" s="306"/>
      <c r="N79" s="306"/>
      <c r="O79" s="306"/>
      <c r="P79" s="306"/>
      <c r="Q79" s="306"/>
      <c r="R79" s="306"/>
      <c r="S79" s="306"/>
      <c r="T79" s="306"/>
      <c r="U79" s="306"/>
      <c r="V79" s="306"/>
    </row>
    <row r="80" spans="1:22">
      <c r="A80" s="306"/>
      <c r="B80" s="307"/>
      <c r="C80" s="306"/>
      <c r="D80" s="306"/>
      <c r="E80" s="306"/>
      <c r="F80" s="306"/>
      <c r="G80" s="306"/>
      <c r="H80" s="306"/>
      <c r="I80" s="306"/>
      <c r="J80" s="306"/>
      <c r="K80" s="306"/>
      <c r="L80" s="306"/>
      <c r="M80" s="306"/>
      <c r="N80" s="306"/>
      <c r="O80" s="306"/>
      <c r="P80" s="306"/>
      <c r="Q80" s="306"/>
      <c r="R80" s="306"/>
      <c r="S80" s="306"/>
      <c r="T80" s="306"/>
      <c r="U80" s="306"/>
      <c r="V80" s="306"/>
    </row>
    <row r="81" spans="1:22">
      <c r="A81" s="306"/>
      <c r="B81" s="307"/>
      <c r="C81" s="306"/>
      <c r="D81" s="306"/>
      <c r="E81" s="306"/>
      <c r="F81" s="306"/>
      <c r="G81" s="306"/>
      <c r="H81" s="306"/>
      <c r="I81" s="306"/>
      <c r="J81" s="306"/>
      <c r="K81" s="306"/>
      <c r="L81" s="306"/>
      <c r="M81" s="306"/>
      <c r="N81" s="306"/>
      <c r="O81" s="306"/>
      <c r="P81" s="306"/>
      <c r="Q81" s="306"/>
      <c r="R81" s="306"/>
      <c r="S81" s="306"/>
      <c r="T81" s="306"/>
      <c r="U81" s="306"/>
      <c r="V81" s="306"/>
    </row>
    <row r="82" spans="1:22">
      <c r="A82" s="306"/>
      <c r="B82" s="307"/>
      <c r="C82" s="306"/>
      <c r="D82" s="306"/>
      <c r="E82" s="306"/>
      <c r="F82" s="306"/>
      <c r="G82" s="306"/>
      <c r="H82" s="306"/>
      <c r="I82" s="306"/>
      <c r="J82" s="306"/>
      <c r="K82" s="306"/>
      <c r="L82" s="306"/>
      <c r="M82" s="306"/>
      <c r="N82" s="306"/>
      <c r="O82" s="306"/>
      <c r="P82" s="306"/>
      <c r="Q82" s="306"/>
      <c r="R82" s="306"/>
      <c r="S82" s="306"/>
      <c r="T82" s="306"/>
      <c r="U82" s="306"/>
      <c r="V82" s="306"/>
    </row>
    <row r="83" spans="1:22">
      <c r="A83" s="306"/>
      <c r="B83" s="307"/>
      <c r="C83" s="306"/>
      <c r="D83" s="306"/>
      <c r="E83" s="306"/>
      <c r="F83" s="306"/>
      <c r="G83" s="306"/>
      <c r="H83" s="306"/>
      <c r="I83" s="306"/>
      <c r="J83" s="306"/>
      <c r="K83" s="306"/>
      <c r="L83" s="306"/>
      <c r="M83" s="306"/>
      <c r="N83" s="306"/>
      <c r="O83" s="306"/>
      <c r="P83" s="306"/>
      <c r="Q83" s="306"/>
      <c r="R83" s="306"/>
      <c r="S83" s="306"/>
      <c r="T83" s="306"/>
      <c r="U83" s="306"/>
      <c r="V83" s="306"/>
    </row>
    <row r="84" spans="1:22">
      <c r="A84" s="306"/>
      <c r="B84" s="307"/>
      <c r="C84" s="306"/>
      <c r="D84" s="306"/>
      <c r="E84" s="306"/>
      <c r="F84" s="306"/>
      <c r="G84" s="306"/>
      <c r="H84" s="306"/>
      <c r="I84" s="306"/>
      <c r="J84" s="306"/>
      <c r="K84" s="306"/>
      <c r="L84" s="306"/>
      <c r="M84" s="306"/>
      <c r="N84" s="306"/>
      <c r="O84" s="306"/>
      <c r="P84" s="306"/>
      <c r="Q84" s="306"/>
      <c r="R84" s="306"/>
      <c r="S84" s="306"/>
      <c r="T84" s="306"/>
      <c r="U84" s="306"/>
      <c r="V84" s="306"/>
    </row>
    <row r="85" spans="1:22">
      <c r="A85" s="306"/>
      <c r="B85" s="307"/>
      <c r="C85" s="306"/>
      <c r="D85" s="306"/>
      <c r="E85" s="306"/>
      <c r="F85" s="306"/>
      <c r="G85" s="306"/>
      <c r="H85" s="306"/>
      <c r="I85" s="306"/>
      <c r="J85" s="306"/>
      <c r="K85" s="306"/>
      <c r="L85" s="306"/>
      <c r="M85" s="306"/>
      <c r="N85" s="306"/>
      <c r="O85" s="306"/>
      <c r="P85" s="306"/>
      <c r="Q85" s="306"/>
      <c r="R85" s="306"/>
      <c r="S85" s="306"/>
      <c r="T85" s="306"/>
      <c r="U85" s="306"/>
      <c r="V85" s="306"/>
    </row>
    <row r="86" spans="1:22">
      <c r="A86" s="306"/>
      <c r="B86" s="307"/>
      <c r="C86" s="306"/>
      <c r="D86" s="306"/>
      <c r="E86" s="306"/>
      <c r="F86" s="306"/>
      <c r="G86" s="306"/>
      <c r="H86" s="306"/>
      <c r="I86" s="306"/>
      <c r="J86" s="306"/>
      <c r="K86" s="306"/>
      <c r="L86" s="306"/>
      <c r="M86" s="306"/>
      <c r="N86" s="306"/>
      <c r="O86" s="306"/>
      <c r="P86" s="306"/>
      <c r="Q86" s="306"/>
      <c r="R86" s="306"/>
      <c r="S86" s="306"/>
      <c r="T86" s="306"/>
      <c r="U86" s="306"/>
      <c r="V86" s="306"/>
    </row>
    <row r="87" spans="1:22">
      <c r="A87" s="306"/>
      <c r="B87" s="307"/>
      <c r="C87" s="306"/>
      <c r="D87" s="306"/>
      <c r="E87" s="306"/>
      <c r="F87" s="306"/>
      <c r="G87" s="306"/>
      <c r="H87" s="306"/>
      <c r="I87" s="306"/>
      <c r="J87" s="306"/>
      <c r="K87" s="306"/>
      <c r="L87" s="306"/>
      <c r="M87" s="306"/>
      <c r="N87" s="306"/>
      <c r="O87" s="306"/>
      <c r="P87" s="306"/>
      <c r="Q87" s="306"/>
      <c r="R87" s="306"/>
      <c r="S87" s="306"/>
      <c r="T87" s="306"/>
      <c r="U87" s="306"/>
      <c r="V87" s="306"/>
    </row>
    <row r="88" spans="1:22">
      <c r="A88" s="306"/>
      <c r="B88" s="307"/>
      <c r="C88" s="306"/>
      <c r="D88" s="306"/>
      <c r="E88" s="306"/>
      <c r="F88" s="306"/>
      <c r="G88" s="306"/>
      <c r="H88" s="306"/>
      <c r="I88" s="306"/>
      <c r="J88" s="306"/>
      <c r="K88" s="306"/>
      <c r="L88" s="306"/>
      <c r="M88" s="306"/>
      <c r="N88" s="306"/>
      <c r="O88" s="306"/>
      <c r="P88" s="306"/>
      <c r="Q88" s="306"/>
      <c r="R88" s="306"/>
      <c r="S88" s="306"/>
      <c r="T88" s="306"/>
      <c r="U88" s="306"/>
      <c r="V88" s="306"/>
    </row>
    <row r="89" spans="1:22">
      <c r="A89" s="306"/>
      <c r="B89" s="307"/>
      <c r="C89" s="306"/>
      <c r="D89" s="306"/>
      <c r="E89" s="306"/>
      <c r="F89" s="306"/>
      <c r="G89" s="306"/>
      <c r="H89" s="306"/>
      <c r="I89" s="306"/>
      <c r="J89" s="306"/>
      <c r="K89" s="306"/>
      <c r="L89" s="306"/>
      <c r="M89" s="306"/>
      <c r="N89" s="306"/>
      <c r="O89" s="306"/>
      <c r="P89" s="306"/>
      <c r="Q89" s="306"/>
      <c r="R89" s="306"/>
      <c r="S89" s="306"/>
      <c r="T89" s="306"/>
      <c r="U89" s="306"/>
      <c r="V89" s="306"/>
    </row>
    <row r="90" spans="1:22">
      <c r="A90" s="306"/>
      <c r="B90" s="307"/>
      <c r="C90" s="306"/>
      <c r="D90" s="306"/>
      <c r="E90" s="306"/>
      <c r="F90" s="306"/>
      <c r="G90" s="306"/>
      <c r="H90" s="306"/>
      <c r="I90" s="306"/>
      <c r="J90" s="306"/>
      <c r="K90" s="306"/>
      <c r="L90" s="306"/>
      <c r="M90" s="306"/>
      <c r="N90" s="306"/>
      <c r="O90" s="306"/>
      <c r="P90" s="306"/>
      <c r="Q90" s="306"/>
      <c r="R90" s="306"/>
      <c r="S90" s="306"/>
      <c r="T90" s="306"/>
      <c r="U90" s="306"/>
      <c r="V90" s="306"/>
    </row>
    <row r="91" spans="1:22">
      <c r="A91" s="306"/>
      <c r="B91" s="307"/>
      <c r="C91" s="306"/>
      <c r="D91" s="306"/>
      <c r="E91" s="306"/>
      <c r="F91" s="306"/>
      <c r="G91" s="306"/>
      <c r="H91" s="306"/>
      <c r="I91" s="306"/>
      <c r="J91" s="306"/>
      <c r="K91" s="306"/>
      <c r="L91" s="306"/>
      <c r="M91" s="306"/>
      <c r="N91" s="306"/>
      <c r="O91" s="306"/>
      <c r="P91" s="306"/>
      <c r="Q91" s="306"/>
      <c r="R91" s="306"/>
      <c r="S91" s="306"/>
      <c r="T91" s="306"/>
      <c r="U91" s="306"/>
      <c r="V91" s="306"/>
    </row>
    <row r="92" spans="1:22">
      <c r="A92" s="306"/>
      <c r="B92" s="307"/>
      <c r="C92" s="306"/>
      <c r="D92" s="306"/>
      <c r="E92" s="306"/>
      <c r="F92" s="306"/>
      <c r="G92" s="306"/>
      <c r="H92" s="306"/>
      <c r="I92" s="306"/>
      <c r="J92" s="306"/>
      <c r="K92" s="306"/>
      <c r="L92" s="306"/>
      <c r="M92" s="306"/>
      <c r="N92" s="306"/>
      <c r="O92" s="306"/>
      <c r="P92" s="306"/>
      <c r="Q92" s="306"/>
      <c r="R92" s="306"/>
      <c r="S92" s="306"/>
      <c r="T92" s="306"/>
      <c r="U92" s="306"/>
      <c r="V92" s="306"/>
    </row>
    <row r="93" spans="1:22">
      <c r="A93" s="306"/>
      <c r="B93" s="307"/>
      <c r="C93" s="306"/>
      <c r="D93" s="306"/>
      <c r="E93" s="306"/>
      <c r="F93" s="306"/>
      <c r="G93" s="306"/>
      <c r="H93" s="306"/>
      <c r="I93" s="306"/>
      <c r="J93" s="306"/>
      <c r="K93" s="306"/>
      <c r="L93" s="306"/>
      <c r="M93" s="306"/>
      <c r="N93" s="306"/>
      <c r="O93" s="306"/>
      <c r="P93" s="306"/>
      <c r="Q93" s="306"/>
      <c r="R93" s="306"/>
      <c r="S93" s="306"/>
      <c r="T93" s="306"/>
      <c r="U93" s="306"/>
      <c r="V93" s="306"/>
    </row>
    <row r="94" spans="1:22">
      <c r="A94" s="306"/>
      <c r="B94" s="307"/>
      <c r="C94" s="306"/>
      <c r="D94" s="306"/>
      <c r="E94" s="306"/>
      <c r="F94" s="306"/>
      <c r="G94" s="306"/>
      <c r="H94" s="306"/>
      <c r="I94" s="306"/>
      <c r="J94" s="306"/>
      <c r="K94" s="306"/>
      <c r="L94" s="306"/>
      <c r="M94" s="306"/>
      <c r="N94" s="306"/>
      <c r="O94" s="306"/>
      <c r="P94" s="306"/>
      <c r="Q94" s="306"/>
      <c r="R94" s="306"/>
      <c r="S94" s="306"/>
      <c r="T94" s="306"/>
      <c r="U94" s="306"/>
      <c r="V94" s="306"/>
    </row>
    <row r="95" spans="1:22">
      <c r="A95" s="306"/>
      <c r="B95" s="307"/>
      <c r="C95" s="306"/>
      <c r="D95" s="306"/>
      <c r="E95" s="306"/>
      <c r="F95" s="306"/>
      <c r="G95" s="306"/>
      <c r="H95" s="306"/>
      <c r="I95" s="306"/>
      <c r="J95" s="306"/>
      <c r="K95" s="306"/>
      <c r="L95" s="306"/>
      <c r="M95" s="306"/>
      <c r="N95" s="306"/>
      <c r="O95" s="306"/>
      <c r="P95" s="306"/>
      <c r="Q95" s="306"/>
      <c r="R95" s="306"/>
      <c r="S95" s="306"/>
      <c r="T95" s="306"/>
      <c r="U95" s="306"/>
      <c r="V95" s="306"/>
    </row>
    <row r="96" spans="1:22">
      <c r="A96" s="306"/>
      <c r="B96" s="307"/>
      <c r="C96" s="306"/>
      <c r="D96" s="306"/>
      <c r="E96" s="306"/>
      <c r="F96" s="306"/>
      <c r="G96" s="306"/>
      <c r="H96" s="306"/>
      <c r="I96" s="306"/>
      <c r="J96" s="306"/>
      <c r="K96" s="306"/>
      <c r="L96" s="306"/>
      <c r="M96" s="306"/>
      <c r="N96" s="306"/>
      <c r="O96" s="306"/>
      <c r="P96" s="306"/>
      <c r="Q96" s="306"/>
      <c r="R96" s="306"/>
      <c r="S96" s="306"/>
      <c r="T96" s="306"/>
      <c r="U96" s="306"/>
      <c r="V96" s="306"/>
    </row>
    <row r="97" spans="1:22">
      <c r="A97" s="306"/>
      <c r="B97" s="307"/>
      <c r="C97" s="306"/>
      <c r="D97" s="306"/>
      <c r="E97" s="306"/>
      <c r="F97" s="306"/>
      <c r="G97" s="306"/>
      <c r="H97" s="306"/>
      <c r="I97" s="306"/>
      <c r="J97" s="306"/>
      <c r="K97" s="306"/>
      <c r="L97" s="306"/>
      <c r="M97" s="306"/>
      <c r="N97" s="306"/>
      <c r="O97" s="306"/>
      <c r="P97" s="306"/>
      <c r="Q97" s="306"/>
      <c r="R97" s="306"/>
      <c r="S97" s="306"/>
      <c r="T97" s="306"/>
      <c r="U97" s="306"/>
      <c r="V97" s="306"/>
    </row>
    <row r="98" spans="1:22">
      <c r="A98" s="306"/>
      <c r="B98" s="307"/>
      <c r="C98" s="306"/>
      <c r="D98" s="306"/>
      <c r="E98" s="306"/>
      <c r="F98" s="306"/>
      <c r="G98" s="306"/>
      <c r="H98" s="306"/>
      <c r="I98" s="306"/>
      <c r="J98" s="306"/>
      <c r="K98" s="306"/>
      <c r="L98" s="306"/>
      <c r="M98" s="306"/>
      <c r="N98" s="306"/>
      <c r="O98" s="306"/>
      <c r="P98" s="306"/>
      <c r="Q98" s="306"/>
      <c r="R98" s="306"/>
      <c r="S98" s="306"/>
      <c r="T98" s="306"/>
      <c r="U98" s="306"/>
      <c r="V98" s="306"/>
    </row>
    <row r="99" spans="1:22">
      <c r="A99" s="306"/>
      <c r="B99" s="307"/>
      <c r="C99" s="306"/>
      <c r="D99" s="306"/>
      <c r="E99" s="306"/>
      <c r="F99" s="306"/>
      <c r="G99" s="306"/>
      <c r="H99" s="306"/>
      <c r="I99" s="306"/>
      <c r="J99" s="306"/>
      <c r="K99" s="306"/>
      <c r="L99" s="306"/>
      <c r="M99" s="306"/>
      <c r="N99" s="306"/>
      <c r="O99" s="306"/>
      <c r="P99" s="306"/>
      <c r="Q99" s="306"/>
      <c r="R99" s="306"/>
      <c r="S99" s="306"/>
      <c r="T99" s="306"/>
      <c r="U99" s="306"/>
      <c r="V99" s="306"/>
    </row>
    <row r="100" spans="1:22">
      <c r="A100" s="306"/>
      <c r="B100" s="307"/>
      <c r="C100" s="306"/>
      <c r="D100" s="306"/>
      <c r="E100" s="306"/>
      <c r="F100" s="306"/>
      <c r="G100" s="306"/>
      <c r="H100" s="306"/>
      <c r="I100" s="306"/>
      <c r="J100" s="306"/>
      <c r="K100" s="306"/>
      <c r="L100" s="306"/>
      <c r="M100" s="306"/>
      <c r="N100" s="306"/>
      <c r="O100" s="306"/>
      <c r="P100" s="306"/>
      <c r="Q100" s="306"/>
      <c r="R100" s="306"/>
      <c r="S100" s="306"/>
      <c r="T100" s="306"/>
      <c r="U100" s="306"/>
      <c r="V100" s="306"/>
    </row>
    <row r="101" spans="1:22">
      <c r="E101" s="306"/>
      <c r="F101" s="306"/>
      <c r="G101" s="306"/>
      <c r="H101" s="306"/>
      <c r="I101" s="306"/>
      <c r="J101" s="306"/>
      <c r="K101" s="306"/>
      <c r="L101" s="306"/>
      <c r="M101" s="306"/>
      <c r="T101" s="306"/>
      <c r="U101" s="306"/>
      <c r="V101" s="306"/>
    </row>
  </sheetData>
  <sheetProtection password="CD7E" sheet="1" objects="1" scenarios="1"/>
  <phoneticPr fontId="5" type="noConversion"/>
  <printOptions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showRowColHeaders="0" tabSelected="1" zoomScale="90" workbookViewId="0">
      <selection activeCell="J5" sqref="J5"/>
    </sheetView>
  </sheetViews>
  <sheetFormatPr defaultRowHeight="12.75"/>
  <cols>
    <col min="1" max="1" width="3.85546875" customWidth="1"/>
    <col min="2" max="2" width="26" customWidth="1"/>
    <col min="3" max="4" width="10.28515625" customWidth="1"/>
    <col min="5" max="5" width="8.28515625" customWidth="1"/>
    <col min="6" max="6" width="4.140625" customWidth="1"/>
    <col min="7" max="7" width="23.42578125" customWidth="1"/>
    <col min="8" max="8" width="10.42578125" customWidth="1"/>
    <col min="9" max="9" width="12" customWidth="1"/>
  </cols>
  <sheetData>
    <row r="1" spans="1:11" ht="18">
      <c r="A1" s="256" t="str">
        <f>'Cash Flow'!A1</f>
        <v>HoloView</v>
      </c>
      <c r="B1" s="257"/>
      <c r="C1" s="203">
        <v>2015</v>
      </c>
      <c r="D1" s="261" t="s">
        <v>64</v>
      </c>
      <c r="E1" s="384"/>
      <c r="F1" s="384"/>
      <c r="G1" s="384"/>
      <c r="H1" s="385">
        <f>'Financial Statements'!C1</f>
        <v>2015</v>
      </c>
      <c r="I1" s="202" t="s">
        <v>65</v>
      </c>
      <c r="J1" s="258"/>
      <c r="K1" s="258"/>
    </row>
    <row r="2" spans="1:11" s="21" customFormat="1">
      <c r="A2" s="402" t="str">
        <f>'Cash Flow'!A2</f>
        <v>(in dollars)</v>
      </c>
      <c r="B2" s="257"/>
      <c r="C2" s="262"/>
      <c r="D2" s="261" t="s">
        <v>66</v>
      </c>
      <c r="E2" s="386"/>
      <c r="F2" s="387"/>
      <c r="G2" s="387"/>
      <c r="H2" s="387"/>
      <c r="I2" s="202" t="s">
        <v>67</v>
      </c>
      <c r="J2" s="388"/>
      <c r="K2" s="388"/>
    </row>
    <row r="3" spans="1:11" s="21" customFormat="1">
      <c r="A3" s="259"/>
      <c r="B3" s="257"/>
      <c r="C3" s="262"/>
      <c r="D3" s="389"/>
      <c r="E3" s="386"/>
      <c r="F3" s="263" t="s">
        <v>68</v>
      </c>
      <c r="G3" s="264"/>
      <c r="H3" s="264"/>
      <c r="I3" s="157"/>
      <c r="J3" s="388"/>
      <c r="K3" s="388"/>
    </row>
    <row r="4" spans="1:11">
      <c r="A4" s="173" t="s">
        <v>69</v>
      </c>
      <c r="B4" s="174"/>
      <c r="C4" s="174"/>
      <c r="D4" s="201"/>
      <c r="E4" s="146"/>
      <c r="F4" s="264"/>
      <c r="G4" s="264" t="s">
        <v>70</v>
      </c>
      <c r="H4" s="390">
        <f>'Cash Flow'!O52</f>
        <v>80</v>
      </c>
      <c r="I4" s="195">
        <f>H4/H$13</f>
        <v>1</v>
      </c>
      <c r="J4" s="258"/>
      <c r="K4" s="258"/>
    </row>
    <row r="5" spans="1:11">
      <c r="A5" s="174"/>
      <c r="B5" s="275" t="str">
        <f>'Cash Flow'!B6</f>
        <v>HoloView Pyramid</v>
      </c>
      <c r="C5" s="275">
        <f>'Cash Flow'!P6</f>
        <v>80</v>
      </c>
      <c r="D5" s="292">
        <f>C5/C$6</f>
        <v>1</v>
      </c>
      <c r="E5" s="146"/>
      <c r="F5" s="264"/>
      <c r="G5" s="264" t="s">
        <v>71</v>
      </c>
      <c r="H5" s="390">
        <f>('Cash Flow'!P6)-('Cash Flow'!P7)</f>
        <v>0</v>
      </c>
      <c r="I5" s="195">
        <f t="shared" ref="I5:I12" si="0">H5/H$13</f>
        <v>0</v>
      </c>
      <c r="J5" s="258"/>
      <c r="K5" s="258"/>
    </row>
    <row r="6" spans="1:11">
      <c r="A6" s="174"/>
      <c r="B6" s="155" t="s">
        <v>73</v>
      </c>
      <c r="C6" s="156">
        <f>SUM(C5:C5)</f>
        <v>80</v>
      </c>
      <c r="D6" s="197">
        <v>1</v>
      </c>
      <c r="E6" s="146"/>
      <c r="F6" s="264"/>
      <c r="G6" s="265" t="s">
        <v>72</v>
      </c>
      <c r="H6" s="391">
        <f>'Cash Flow'!P12</f>
        <v>0</v>
      </c>
      <c r="I6" s="295">
        <f t="shared" si="0"/>
        <v>0</v>
      </c>
      <c r="J6" s="258"/>
      <c r="K6" s="258"/>
    </row>
    <row r="7" spans="1:11">
      <c r="A7" s="174"/>
      <c r="B7" s="174"/>
      <c r="C7" s="174"/>
      <c r="D7" s="294"/>
      <c r="E7" s="69"/>
      <c r="F7" s="264"/>
      <c r="G7" s="266" t="s">
        <v>74</v>
      </c>
      <c r="H7" s="392">
        <f>SUM(H4:H6)</f>
        <v>80</v>
      </c>
      <c r="I7" s="196">
        <f t="shared" si="0"/>
        <v>1</v>
      </c>
      <c r="J7" s="258"/>
      <c r="K7" s="258"/>
    </row>
    <row r="8" spans="1:11">
      <c r="A8" s="173" t="s">
        <v>75</v>
      </c>
      <c r="B8" s="174"/>
      <c r="C8" s="174"/>
      <c r="D8" s="294"/>
      <c r="E8" s="69"/>
      <c r="F8" s="264"/>
      <c r="G8" s="260" t="str">
        <f>'Cash Flow'!B35</f>
        <v>Equipment</v>
      </c>
      <c r="H8" s="390">
        <f>'Cash Flow'!P35</f>
        <v>0</v>
      </c>
      <c r="I8" s="195">
        <f t="shared" si="0"/>
        <v>0</v>
      </c>
      <c r="J8" s="258"/>
      <c r="K8" s="258"/>
    </row>
    <row r="9" spans="1:11">
      <c r="A9" s="174"/>
      <c r="B9" s="276" t="s">
        <v>76</v>
      </c>
      <c r="C9" s="274">
        <f>'Cash Flow'!P10+'Cash Flow'!P14+'Cash Flow'!P15-'Cash Flow'!P12</f>
        <v>0</v>
      </c>
      <c r="D9" s="193">
        <f t="shared" ref="D9:D24" si="1">C9/C$6</f>
        <v>0</v>
      </c>
      <c r="E9" s="69"/>
      <c r="F9" s="264"/>
      <c r="G9" s="260" t="str">
        <f>'Cash Flow'!B36</f>
        <v>Other</v>
      </c>
      <c r="H9" s="390">
        <f>'Cash Flow'!P36</f>
        <v>0</v>
      </c>
      <c r="I9" s="195">
        <f t="shared" si="0"/>
        <v>0</v>
      </c>
      <c r="J9" s="258"/>
      <c r="K9" s="258"/>
    </row>
    <row r="10" spans="1:11">
      <c r="A10" s="174"/>
      <c r="B10" s="174" t="s">
        <v>77</v>
      </c>
      <c r="C10" s="274">
        <f>'Cash Flow'!P19+'Cash Flow'!P20</f>
        <v>0</v>
      </c>
      <c r="D10" s="193">
        <f t="shared" si="1"/>
        <v>0</v>
      </c>
      <c r="E10" s="69"/>
      <c r="F10" s="264"/>
      <c r="G10" s="260" t="str">
        <f>'Cash Flow'!B37</f>
        <v>Other</v>
      </c>
      <c r="H10" s="390">
        <f>'Cash Flow'!P37</f>
        <v>0</v>
      </c>
      <c r="I10" s="195">
        <f t="shared" si="0"/>
        <v>0</v>
      </c>
      <c r="J10" s="258"/>
      <c r="K10" s="258"/>
    </row>
    <row r="11" spans="1:11">
      <c r="A11" s="174"/>
      <c r="B11" s="274">
        <f>'Cash Flow'!B21</f>
        <v>0</v>
      </c>
      <c r="C11" s="274">
        <f>'Cash Flow'!P21</f>
        <v>0</v>
      </c>
      <c r="D11" s="193">
        <f t="shared" si="1"/>
        <v>0</v>
      </c>
      <c r="E11" s="69"/>
      <c r="F11" s="264"/>
      <c r="G11" s="265" t="s">
        <v>78</v>
      </c>
      <c r="H11" s="391">
        <f>'Cash Flow'!P33</f>
        <v>0</v>
      </c>
      <c r="I11" s="295">
        <f t="shared" si="0"/>
        <v>0</v>
      </c>
      <c r="J11" s="258"/>
      <c r="K11" s="258"/>
    </row>
    <row r="12" spans="1:11" ht="13.5" thickBot="1">
      <c r="A12" s="174"/>
      <c r="B12" s="274" t="str">
        <f>'Cash Flow'!B22</f>
        <v>Logo</v>
      </c>
      <c r="C12" s="274">
        <f>'Cash Flow'!P22</f>
        <v>20</v>
      </c>
      <c r="D12" s="193">
        <f t="shared" si="1"/>
        <v>0.25</v>
      </c>
      <c r="E12" s="69"/>
      <c r="F12" s="264"/>
      <c r="G12" s="267" t="s">
        <v>79</v>
      </c>
      <c r="H12" s="393">
        <f>(SUM(H8:H10))-H11</f>
        <v>0</v>
      </c>
      <c r="I12" s="296">
        <f t="shared" si="0"/>
        <v>0</v>
      </c>
      <c r="J12" s="258"/>
      <c r="K12" s="258"/>
    </row>
    <row r="13" spans="1:11" ht="13.5" thickTop="1">
      <c r="A13" s="174"/>
      <c r="B13" s="274" t="str">
        <f>'Cash Flow'!B23</f>
        <v>Amazon Card Reader</v>
      </c>
      <c r="C13" s="274">
        <f>'Cash Flow'!P23</f>
        <v>10</v>
      </c>
      <c r="D13" s="193">
        <f t="shared" si="1"/>
        <v>0.125</v>
      </c>
      <c r="E13" s="69"/>
      <c r="F13" s="264"/>
      <c r="G13" s="268" t="s">
        <v>80</v>
      </c>
      <c r="H13" s="394">
        <f>SUM(H12,H7)</f>
        <v>80</v>
      </c>
      <c r="I13" s="200">
        <v>1</v>
      </c>
      <c r="J13" s="258"/>
      <c r="K13" s="258"/>
    </row>
    <row r="14" spans="1:11">
      <c r="A14" s="174"/>
      <c r="B14" s="274" t="str">
        <f>'Cash Flow'!B24</f>
        <v>HoloView Domain Name</v>
      </c>
      <c r="C14" s="274">
        <f>'Cash Flow'!P24</f>
        <v>8.17</v>
      </c>
      <c r="D14" s="193">
        <f t="shared" si="1"/>
        <v>0.10212499999999999</v>
      </c>
      <c r="E14" s="69"/>
      <c r="F14" s="264"/>
      <c r="G14" s="264"/>
      <c r="H14" s="264"/>
      <c r="I14" s="297"/>
      <c r="J14" s="258"/>
      <c r="K14" s="258"/>
    </row>
    <row r="15" spans="1:11">
      <c r="A15" s="174"/>
      <c r="B15" s="274" t="str">
        <f>'Cash Flow'!B25</f>
        <v>Shirt/Business Cards</v>
      </c>
      <c r="C15" s="274">
        <f>'Cash Flow'!P25</f>
        <v>23.39</v>
      </c>
      <c r="D15" s="193">
        <f t="shared" si="1"/>
        <v>0.292375</v>
      </c>
      <c r="E15" s="69"/>
      <c r="F15" s="263" t="s">
        <v>81</v>
      </c>
      <c r="G15" s="264"/>
      <c r="H15" s="264"/>
      <c r="I15" s="297"/>
      <c r="J15" s="258"/>
      <c r="K15" s="258"/>
    </row>
    <row r="16" spans="1:11">
      <c r="A16" s="174"/>
      <c r="B16" s="274" t="str">
        <f>'Cash Flow'!B26</f>
        <v>SiteGround Web Hosting</v>
      </c>
      <c r="C16" s="274">
        <f>'Cash Flow'!P26</f>
        <v>47.4</v>
      </c>
      <c r="D16" s="193">
        <f t="shared" si="1"/>
        <v>0.59250000000000003</v>
      </c>
      <c r="E16" s="69"/>
      <c r="F16" s="264"/>
      <c r="G16" s="264" t="s">
        <v>82</v>
      </c>
      <c r="H16" s="390">
        <f>('Cash Flow'!P10)-('Cash Flow'!P13)</f>
        <v>0</v>
      </c>
      <c r="I16" s="195">
        <f t="shared" ref="I16:I27" si="2">H16/H$13</f>
        <v>0</v>
      </c>
      <c r="J16" s="258"/>
      <c r="K16" s="258"/>
    </row>
    <row r="17" spans="1:11">
      <c r="A17" s="174"/>
      <c r="B17" s="274" t="str">
        <f>'Cash Flow'!B27</f>
        <v>Acrylic</v>
      </c>
      <c r="C17" s="274">
        <f>'Cash Flow'!P27</f>
        <v>83.25</v>
      </c>
      <c r="D17" s="193">
        <f t="shared" si="1"/>
        <v>1.0406249999999999</v>
      </c>
      <c r="E17" s="69"/>
      <c r="F17" s="264"/>
      <c r="G17" s="260" t="str">
        <f>'Cash Flow'!B40</f>
        <v>Short Term Debt</v>
      </c>
      <c r="H17" s="390">
        <f>'Cash Flow'!P40</f>
        <v>0</v>
      </c>
      <c r="I17" s="195">
        <f t="shared" si="2"/>
        <v>0</v>
      </c>
      <c r="J17" s="258"/>
      <c r="K17" s="258"/>
    </row>
    <row r="18" spans="1:11">
      <c r="A18" s="174"/>
      <c r="B18" s="274" t="str">
        <f>'Cash Flow'!B28</f>
        <v>3D Printing Filament</v>
      </c>
      <c r="C18" s="274">
        <f>'Cash Flow'!P28</f>
        <v>18.989999999999998</v>
      </c>
      <c r="D18" s="193">
        <f t="shared" si="1"/>
        <v>0.23737499999999997</v>
      </c>
      <c r="E18" s="69"/>
      <c r="F18" s="264"/>
      <c r="G18" s="269" t="s">
        <v>83</v>
      </c>
      <c r="H18" s="391">
        <v>0</v>
      </c>
      <c r="I18" s="295">
        <f t="shared" si="2"/>
        <v>0</v>
      </c>
      <c r="J18" s="258"/>
      <c r="K18" s="258"/>
    </row>
    <row r="19" spans="1:11">
      <c r="A19" s="174"/>
      <c r="B19" s="274" t="str">
        <f>'Cash Flow'!B29</f>
        <v>Adhesive</v>
      </c>
      <c r="C19" s="274">
        <f>'Cash Flow'!P29</f>
        <v>7.51</v>
      </c>
      <c r="D19" s="193">
        <f t="shared" si="1"/>
        <v>9.3875E-2</v>
      </c>
      <c r="E19" s="69"/>
      <c r="F19" s="264"/>
      <c r="G19" s="270" t="s">
        <v>288</v>
      </c>
      <c r="H19" s="395">
        <f>SUM(H16:H18)</f>
        <v>0</v>
      </c>
      <c r="I19" s="196">
        <f t="shared" si="2"/>
        <v>0</v>
      </c>
      <c r="J19" s="258"/>
      <c r="K19" s="258"/>
    </row>
    <row r="20" spans="1:11">
      <c r="A20" s="174"/>
      <c r="B20" s="274" t="str">
        <f>'Cash Flow'!B33</f>
        <v>Depreciation &amp; Amort.</v>
      </c>
      <c r="C20" s="274">
        <f>'Cash Flow'!P33</f>
        <v>0</v>
      </c>
      <c r="D20" s="193">
        <f t="shared" si="1"/>
        <v>0</v>
      </c>
      <c r="E20" s="69"/>
      <c r="F20" s="264"/>
      <c r="G20" s="260" t="s">
        <v>84</v>
      </c>
      <c r="H20" s="390">
        <f>'Cash Flow'!P41</f>
        <v>0</v>
      </c>
      <c r="I20" s="195">
        <f t="shared" si="2"/>
        <v>0</v>
      </c>
      <c r="J20" s="258"/>
      <c r="K20" s="258"/>
    </row>
    <row r="21" spans="1:11">
      <c r="A21" s="174"/>
      <c r="B21" s="275" t="str">
        <f>'Cash Flow'!B30</f>
        <v>Interest Expense</v>
      </c>
      <c r="C21" s="275">
        <f>'Cash Flow'!P30</f>
        <v>0</v>
      </c>
      <c r="D21" s="292">
        <f t="shared" si="1"/>
        <v>0</v>
      </c>
      <c r="E21" s="69"/>
      <c r="F21" s="264"/>
      <c r="G21" s="269" t="s">
        <v>85</v>
      </c>
      <c r="H21" s="391">
        <v>0</v>
      </c>
      <c r="I21" s="295">
        <f t="shared" si="2"/>
        <v>0</v>
      </c>
      <c r="J21" s="258"/>
      <c r="K21" s="258"/>
    </row>
    <row r="22" spans="1:11" ht="13.5" thickBot="1">
      <c r="A22" s="174"/>
      <c r="B22" s="277" t="s">
        <v>87</v>
      </c>
      <c r="C22" s="403">
        <f>SUM(C9:C21)</f>
        <v>218.71</v>
      </c>
      <c r="D22" s="198">
        <f t="shared" si="1"/>
        <v>2.7338750000000003</v>
      </c>
      <c r="E22" s="69"/>
      <c r="F22" s="264"/>
      <c r="G22" s="271" t="s">
        <v>86</v>
      </c>
      <c r="H22" s="396">
        <f>SUM(H20:H21)</f>
        <v>0</v>
      </c>
      <c r="I22" s="298">
        <f t="shared" si="2"/>
        <v>0</v>
      </c>
      <c r="J22" s="258"/>
      <c r="K22" s="258"/>
    </row>
    <row r="23" spans="1:11">
      <c r="A23" s="174"/>
      <c r="B23" s="174"/>
      <c r="C23" s="174"/>
      <c r="D23" s="294"/>
      <c r="E23" s="69"/>
      <c r="F23" s="264"/>
      <c r="G23" s="268" t="s">
        <v>88</v>
      </c>
      <c r="H23" s="394">
        <f>SUM(H22,H19)</f>
        <v>0</v>
      </c>
      <c r="I23" s="199">
        <f t="shared" si="2"/>
        <v>0</v>
      </c>
      <c r="J23" s="258"/>
      <c r="K23" s="258"/>
    </row>
    <row r="24" spans="1:11">
      <c r="A24" s="174"/>
      <c r="B24" s="278" t="s">
        <v>90</v>
      </c>
      <c r="C24" s="404">
        <f>C6-C22</f>
        <v>-138.71</v>
      </c>
      <c r="D24" s="194">
        <f t="shared" si="1"/>
        <v>-1.7338750000000001</v>
      </c>
      <c r="E24" s="69"/>
      <c r="F24" s="263" t="s">
        <v>89</v>
      </c>
      <c r="G24" s="264"/>
      <c r="H24" s="264"/>
      <c r="I24" s="301" t="str">
        <f>IF(Trends!Q75=0," ",Trends!Q75)</f>
        <v xml:space="preserve"> </v>
      </c>
      <c r="J24" s="258"/>
      <c r="K24" s="258"/>
    </row>
    <row r="25" spans="1:11" ht="13.5" thickBot="1">
      <c r="A25" s="279"/>
      <c r="B25" s="280" t="str">
        <f>'Cash Flow'!B31</f>
        <v>Taxes</v>
      </c>
      <c r="C25" s="280">
        <f>'Cash Flow'!P31</f>
        <v>0</v>
      </c>
      <c r="D25" s="293">
        <f>C25/C$6</f>
        <v>0</v>
      </c>
      <c r="E25" s="69"/>
      <c r="F25" s="264"/>
      <c r="G25" s="264" t="s">
        <v>91</v>
      </c>
      <c r="H25" s="390">
        <f>C29</f>
        <v>-138.71</v>
      </c>
      <c r="I25" s="195">
        <f t="shared" si="2"/>
        <v>-1.7338750000000001</v>
      </c>
      <c r="J25" s="258"/>
      <c r="K25" s="258"/>
    </row>
    <row r="26" spans="1:11" ht="13.5" thickTop="1">
      <c r="A26" s="277" t="s">
        <v>92</v>
      </c>
      <c r="B26" s="281"/>
      <c r="C26" s="403">
        <f>C24-C25</f>
        <v>-138.71</v>
      </c>
      <c r="D26" s="198">
        <f>C26/C$6</f>
        <v>-1.7338750000000001</v>
      </c>
      <c r="E26" s="69"/>
      <c r="F26" s="264"/>
      <c r="G26" s="260" t="str">
        <f>'Cash Flow'!B43</f>
        <v>Owner 1 Investment</v>
      </c>
      <c r="H26" s="390">
        <f>'Cash Flow'!P43</f>
        <v>218.70999999999998</v>
      </c>
      <c r="I26" s="195">
        <f t="shared" si="2"/>
        <v>2.7338749999999998</v>
      </c>
      <c r="J26" s="258"/>
      <c r="K26" s="258"/>
    </row>
    <row r="27" spans="1:11">
      <c r="A27" s="174"/>
      <c r="B27" s="174"/>
      <c r="C27" s="174"/>
      <c r="D27" s="294"/>
      <c r="E27" s="69"/>
      <c r="F27" s="264"/>
      <c r="G27" s="260" t="str">
        <f>'Cash Flow'!B44</f>
        <v>Other</v>
      </c>
      <c r="H27" s="390">
        <f>'Cash Flow'!P44</f>
        <v>0</v>
      </c>
      <c r="I27" s="195">
        <f t="shared" si="2"/>
        <v>0</v>
      </c>
      <c r="J27" s="258"/>
      <c r="K27" s="258"/>
    </row>
    <row r="28" spans="1:11">
      <c r="A28" s="174"/>
      <c r="B28" s="282" t="s">
        <v>60</v>
      </c>
      <c r="C28" s="275">
        <f>'Cash Flow'!P51</f>
        <v>0</v>
      </c>
      <c r="D28" s="292">
        <f>C28/C$6</f>
        <v>0</v>
      </c>
      <c r="E28" s="69"/>
      <c r="F28" s="264"/>
      <c r="G28" s="260" t="str">
        <f>'Cash Flow'!B45</f>
        <v>Other</v>
      </c>
      <c r="H28" s="390">
        <f>'Cash Flow'!P45</f>
        <v>0</v>
      </c>
      <c r="I28" s="195">
        <f>H28/H$13</f>
        <v>0</v>
      </c>
      <c r="J28" s="258"/>
      <c r="K28" s="258"/>
    </row>
    <row r="29" spans="1:11" ht="13.5" thickBot="1">
      <c r="A29" s="174"/>
      <c r="B29" s="173" t="s">
        <v>93</v>
      </c>
      <c r="C29" s="405">
        <f>C26-C28</f>
        <v>-138.71</v>
      </c>
      <c r="D29" s="194">
        <f>C29/C$6</f>
        <v>-1.7338750000000001</v>
      </c>
      <c r="E29" s="69"/>
      <c r="F29" s="264"/>
      <c r="G29" s="272" t="s">
        <v>45</v>
      </c>
      <c r="H29" s="397">
        <f>'Cash Flow'!P46</f>
        <v>0</v>
      </c>
      <c r="I29" s="299">
        <f>H29/H$13</f>
        <v>0</v>
      </c>
      <c r="J29" s="258"/>
      <c r="K29" s="258"/>
    </row>
    <row r="30" spans="1:11" ht="13.5" thickBot="1">
      <c r="A30" s="174"/>
      <c r="B30" s="174"/>
      <c r="C30" s="174"/>
      <c r="D30" s="174"/>
      <c r="E30" s="69"/>
      <c r="F30" s="264"/>
      <c r="G30" s="273" t="s">
        <v>94</v>
      </c>
      <c r="H30" s="398">
        <f>SUM(H25:H29)</f>
        <v>79.999999999999972</v>
      </c>
      <c r="I30" s="300">
        <f>H30/H$13</f>
        <v>0.99999999999999967</v>
      </c>
      <c r="J30" s="258"/>
      <c r="K30" s="258"/>
    </row>
    <row r="31" spans="1:11" ht="13.5" thickTop="1">
      <c r="A31" s="258"/>
      <c r="B31" s="258"/>
      <c r="C31" s="258"/>
      <c r="D31" s="258"/>
      <c r="E31" s="399"/>
      <c r="F31" s="264"/>
      <c r="G31" s="268" t="s">
        <v>95</v>
      </c>
      <c r="H31" s="394">
        <f>SUM(H30,H23)</f>
        <v>79.999999999999972</v>
      </c>
      <c r="I31" s="199">
        <f>H31/H$13</f>
        <v>0.99999999999999967</v>
      </c>
      <c r="J31" s="258"/>
      <c r="K31" s="258"/>
    </row>
    <row r="32" spans="1:11">
      <c r="A32" s="258"/>
      <c r="B32" s="258"/>
      <c r="C32" s="258"/>
      <c r="D32" s="258"/>
      <c r="E32" s="399"/>
      <c r="F32" s="264"/>
      <c r="G32" s="158"/>
      <c r="H32" s="264"/>
      <c r="I32" s="264"/>
      <c r="J32" s="258"/>
      <c r="K32" s="258"/>
    </row>
    <row r="33" spans="1:11">
      <c r="A33" s="258"/>
      <c r="B33" s="258"/>
      <c r="C33" s="258"/>
      <c r="D33" s="258"/>
      <c r="E33" s="399"/>
      <c r="F33" s="264"/>
      <c r="G33" s="400"/>
      <c r="H33" s="264"/>
      <c r="I33" s="264"/>
      <c r="J33" s="258"/>
      <c r="K33" s="258"/>
    </row>
    <row r="34" spans="1:11">
      <c r="A34" s="258"/>
      <c r="B34" s="258"/>
      <c r="C34" s="258"/>
      <c r="D34" s="258"/>
      <c r="E34" s="399"/>
      <c r="F34" s="264"/>
      <c r="G34" s="258"/>
      <c r="H34" s="258"/>
      <c r="I34" s="258"/>
      <c r="J34" s="258"/>
      <c r="K34" s="258"/>
    </row>
    <row r="35" spans="1:11">
      <c r="A35" s="258"/>
      <c r="B35" s="258"/>
      <c r="C35" s="258"/>
      <c r="D35" s="401"/>
      <c r="E35" s="399"/>
      <c r="F35" s="158"/>
      <c r="G35" s="258"/>
      <c r="H35" s="258"/>
      <c r="I35" s="258"/>
      <c r="J35" s="258"/>
      <c r="K35" s="258"/>
    </row>
    <row r="36" spans="1:11">
      <c r="A36" s="258"/>
      <c r="B36" s="258"/>
      <c r="C36" s="258"/>
      <c r="D36" s="401"/>
      <c r="E36" s="399"/>
      <c r="F36" s="400"/>
      <c r="G36" s="258"/>
      <c r="H36" s="258"/>
      <c r="I36" s="258"/>
      <c r="J36" s="258"/>
      <c r="K36" s="258"/>
    </row>
    <row r="37" spans="1:11">
      <c r="A37" s="258"/>
      <c r="B37" s="258"/>
      <c r="C37" s="258"/>
      <c r="D37" s="401"/>
      <c r="E37" s="399"/>
      <c r="F37" s="258"/>
      <c r="G37" s="258"/>
      <c r="H37" s="258"/>
      <c r="I37" s="258"/>
      <c r="J37" s="258"/>
      <c r="K37" s="258"/>
    </row>
    <row r="38" spans="1:11">
      <c r="A38" s="258"/>
      <c r="B38" s="258"/>
      <c r="C38" s="258"/>
      <c r="D38" s="401"/>
      <c r="E38" s="399"/>
      <c r="F38" s="258"/>
      <c r="G38" s="258"/>
      <c r="H38" s="258"/>
      <c r="I38" s="258"/>
      <c r="J38" s="258"/>
      <c r="K38" s="258"/>
    </row>
    <row r="39" spans="1:11">
      <c r="A39" s="258"/>
      <c r="B39" s="258"/>
      <c r="C39" s="258"/>
      <c r="D39" s="401"/>
      <c r="E39" s="399"/>
      <c r="F39" s="258"/>
      <c r="G39" s="258"/>
      <c r="H39" s="258"/>
      <c r="I39" s="258"/>
      <c r="J39" s="258"/>
      <c r="K39" s="258"/>
    </row>
    <row r="40" spans="1:11">
      <c r="A40" s="258"/>
      <c r="B40" s="258"/>
      <c r="C40" s="258"/>
      <c r="D40" s="401"/>
      <c r="E40" s="258"/>
      <c r="F40" s="258"/>
      <c r="G40" s="258"/>
      <c r="H40" s="258"/>
      <c r="I40" s="258"/>
      <c r="J40" s="258"/>
      <c r="K40" s="258"/>
    </row>
    <row r="41" spans="1:11">
      <c r="A41" s="258"/>
      <c r="B41" s="258"/>
      <c r="C41" s="258"/>
      <c r="D41" s="401"/>
      <c r="E41" s="258"/>
      <c r="F41" s="258"/>
      <c r="G41" s="258"/>
      <c r="H41" s="258"/>
      <c r="I41" s="258"/>
      <c r="J41" s="258"/>
      <c r="K41" s="258"/>
    </row>
    <row r="42" spans="1:11">
      <c r="A42" s="258"/>
      <c r="B42" s="258"/>
      <c r="C42" s="258"/>
      <c r="D42" s="401"/>
      <c r="E42" s="258"/>
      <c r="F42" s="258"/>
      <c r="G42" s="258"/>
      <c r="H42" s="258"/>
      <c r="I42" s="258"/>
      <c r="J42" s="258"/>
      <c r="K42" s="258"/>
    </row>
    <row r="43" spans="1:11">
      <c r="A43" s="258"/>
      <c r="B43" s="258"/>
      <c r="C43" s="258"/>
      <c r="D43" s="401"/>
      <c r="E43" s="258"/>
      <c r="F43" s="258"/>
      <c r="G43" s="258"/>
      <c r="H43" s="258"/>
      <c r="I43" s="258"/>
      <c r="J43" s="258"/>
      <c r="K43" s="258"/>
    </row>
    <row r="44" spans="1:11">
      <c r="A44" s="258"/>
      <c r="B44" s="258"/>
      <c r="C44" s="258"/>
      <c r="D44" s="258"/>
      <c r="E44" s="258"/>
      <c r="F44" s="258"/>
      <c r="G44" s="258"/>
      <c r="H44" s="258"/>
      <c r="I44" s="258"/>
      <c r="J44" s="258"/>
      <c r="K44" s="258"/>
    </row>
    <row r="45" spans="1:11">
      <c r="A45" s="258"/>
      <c r="B45" s="258"/>
      <c r="C45" s="258"/>
      <c r="D45" s="258"/>
    </row>
    <row r="46" spans="1:11">
      <c r="A46" s="258"/>
      <c r="B46" s="258"/>
      <c r="C46" s="258"/>
      <c r="D46" s="258"/>
    </row>
  </sheetData>
  <sheetProtection password="CD7E" sheet="1" objects="1" scenarios="1"/>
  <customSheetViews>
    <customSheetView guid="{127E4A21-CEF9-11D1-8709-0020AFEAD83B}" showPageBreaks="1" showGridLines="0" showRuler="0">
      <pageMargins left="0.75" right="0.75" top="1" bottom="1" header="0.76" footer="0.5"/>
      <pageSetup orientation="portrait" horizontalDpi="4294967292" verticalDpi="300" r:id="rId1"/>
      <headerFooter alignWithMargins="0">
        <oddHeader>&amp;A</oddHeader>
        <oddFooter>Page &amp;P</oddFooter>
      </headerFooter>
    </customSheetView>
  </customSheetViews>
  <phoneticPr fontId="5" type="noConversion"/>
  <printOptions horizontalCentered="1" verticalCentered="1" gridLinesSet="0"/>
  <pageMargins left="1.07" right="0.87" top="1.29" bottom="1.03" header="0.76" footer="0.53"/>
  <pageSetup orientation="landscape" horizontalDpi="300" verticalDpi="300" r:id="rId2"/>
  <headerFooter alignWithMargins="0">
    <oddHeader>&amp;C&amp;"Braggadocio,Regular"&amp;14&amp;A</oddHeader>
    <oddFooter xml:space="preserve">&amp;L&amp;"Britannic Bold,Bold"&amp;8
     FBA&amp;6&amp;XTM&amp;8&amp;X
     Financial Business Assessment&amp;6&amp;XTM
           &amp;"Times New Roman,Regular"&amp;XCopyright 1998 J.W. Trailer Ph.D.&amp;R&amp;"Britannic Bold,Bold"&amp;8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showRowColHeaders="0" topLeftCell="A25" workbookViewId="0">
      <selection activeCell="A5" sqref="A5"/>
    </sheetView>
  </sheetViews>
  <sheetFormatPr defaultRowHeight="12.75"/>
  <cols>
    <col min="1" max="1" width="29.42578125" customWidth="1"/>
    <col min="2" max="2" width="7.7109375" customWidth="1"/>
    <col min="3" max="3" width="14" customWidth="1"/>
    <col min="4" max="4" width="7" customWidth="1"/>
    <col min="5" max="5" width="8.7109375" customWidth="1"/>
    <col min="6" max="6" width="11.7109375" customWidth="1"/>
  </cols>
  <sheetData>
    <row r="1" spans="1:6" ht="18">
      <c r="A1" s="189" t="s">
        <v>330</v>
      </c>
      <c r="B1" s="305">
        <v>2012</v>
      </c>
      <c r="C1" s="26"/>
      <c r="D1" s="26"/>
      <c r="E1" s="26"/>
      <c r="F1" s="26"/>
    </row>
    <row r="2" spans="1:6">
      <c r="A2" s="190" t="s">
        <v>331</v>
      </c>
      <c r="B2" s="53"/>
      <c r="C2" s="43" t="s">
        <v>96</v>
      </c>
      <c r="D2" s="43"/>
      <c r="E2" s="105" t="s">
        <v>97</v>
      </c>
      <c r="F2" s="27" t="s">
        <v>98</v>
      </c>
    </row>
    <row r="3" spans="1:6">
      <c r="A3" s="255" t="s">
        <v>99</v>
      </c>
      <c r="B3" s="53"/>
      <c r="C3" s="42" t="s">
        <v>100</v>
      </c>
      <c r="D3" s="42" t="s">
        <v>100</v>
      </c>
      <c r="E3" s="105" t="s">
        <v>101</v>
      </c>
      <c r="F3" s="27" t="s">
        <v>102</v>
      </c>
    </row>
    <row r="4" spans="1:6">
      <c r="A4" s="27"/>
      <c r="B4" s="54"/>
      <c r="C4" s="42" t="s">
        <v>103</v>
      </c>
      <c r="D4" s="41" t="s">
        <v>104</v>
      </c>
      <c r="E4" s="106"/>
      <c r="F4" s="27" t="s">
        <v>105</v>
      </c>
    </row>
    <row r="5" spans="1:6">
      <c r="A5" t="s">
        <v>70</v>
      </c>
      <c r="B5" s="55"/>
      <c r="C5" s="49">
        <v>382890</v>
      </c>
      <c r="D5" s="72">
        <f>(C5/C$13)*100</f>
        <v>16.300016687838653</v>
      </c>
      <c r="E5" s="107">
        <f>('Financial Statements'!H4/'Financial Statements'!H$13)*100</f>
        <v>100</v>
      </c>
      <c r="F5" s="73">
        <f>IF(E5=0," ",(E5-D5)/ABS(D5))</f>
        <v>5.134963044216355</v>
      </c>
    </row>
    <row r="6" spans="1:6">
      <c r="A6" s="6" t="s">
        <v>71</v>
      </c>
      <c r="B6" s="56"/>
      <c r="C6" s="50">
        <v>700007</v>
      </c>
      <c r="D6" s="72">
        <f t="shared" ref="D6:D12" si="0">(C6/C$13)*100</f>
        <v>29.800009876475936</v>
      </c>
      <c r="E6" s="107">
        <f>('Financial Statements'!H5/'Financial Statements'!H$13)*100</f>
        <v>0</v>
      </c>
      <c r="F6" s="73" t="str">
        <f t="shared" ref="F6:F12" si="1">IF(E6=0," ",(E6-D6)/ABS(D6))</f>
        <v xml:space="preserve"> </v>
      </c>
    </row>
    <row r="7" spans="1:6">
      <c r="A7" s="10" t="s">
        <v>106</v>
      </c>
      <c r="B7" s="56"/>
      <c r="C7" s="50">
        <v>0</v>
      </c>
      <c r="D7" s="72">
        <f t="shared" si="0"/>
        <v>0</v>
      </c>
      <c r="E7" s="164">
        <v>0</v>
      </c>
      <c r="F7" s="73" t="str">
        <f t="shared" si="1"/>
        <v xml:space="preserve"> </v>
      </c>
    </row>
    <row r="8" spans="1:6">
      <c r="A8" s="10" t="s">
        <v>72</v>
      </c>
      <c r="B8" s="56"/>
      <c r="C8" s="50">
        <v>664772</v>
      </c>
      <c r="D8" s="72">
        <f t="shared" si="0"/>
        <v>28.300020093520011</v>
      </c>
      <c r="E8" s="107">
        <f>('Financial Statements'!H6/'Financial Statements'!H$13)*100</f>
        <v>0</v>
      </c>
      <c r="F8" s="73" t="str">
        <f t="shared" si="1"/>
        <v xml:space="preserve"> </v>
      </c>
    </row>
    <row r="9" spans="1:6">
      <c r="A9" s="4" t="s">
        <v>107</v>
      </c>
      <c r="B9" s="57"/>
      <c r="C9" s="51">
        <v>246646</v>
      </c>
      <c r="D9" s="74">
        <f t="shared" si="0"/>
        <v>10.49997105170846</v>
      </c>
      <c r="E9" s="165">
        <v>0</v>
      </c>
      <c r="F9" s="75" t="str">
        <f t="shared" si="1"/>
        <v xml:space="preserve"> </v>
      </c>
    </row>
    <row r="10" spans="1:6">
      <c r="A10" s="12" t="s">
        <v>108</v>
      </c>
      <c r="B10" s="61"/>
      <c r="C10" s="60">
        <f>SUM(C5:C9)</f>
        <v>1994315</v>
      </c>
      <c r="D10" s="76">
        <f>SUM(D5:D9)</f>
        <v>84.90001770954305</v>
      </c>
      <c r="E10" s="108">
        <f>('Financial Statements'!H7/'Financial Statements'!H$13)*100</f>
        <v>100</v>
      </c>
      <c r="F10" s="78">
        <f t="shared" si="1"/>
        <v>0.17785605583872169</v>
      </c>
    </row>
    <row r="11" spans="1:6">
      <c r="A11" s="6" t="s">
        <v>109</v>
      </c>
      <c r="B11" s="56"/>
      <c r="C11" s="50">
        <v>202015</v>
      </c>
      <c r="D11" s="72">
        <f t="shared" si="0"/>
        <v>8.5999839932976183</v>
      </c>
      <c r="E11" s="107">
        <f>('Financial Statements'!H$12/'Financial Statements'!H$13)*100</f>
        <v>0</v>
      </c>
      <c r="F11" s="73" t="str">
        <f t="shared" si="1"/>
        <v xml:space="preserve"> </v>
      </c>
    </row>
    <row r="12" spans="1:6" ht="13.5" thickBot="1">
      <c r="A12" s="7" t="s">
        <v>110</v>
      </c>
      <c r="B12" s="58"/>
      <c r="C12" s="52">
        <v>152686</v>
      </c>
      <c r="D12" s="79">
        <f t="shared" si="0"/>
        <v>6.4999982971593209</v>
      </c>
      <c r="E12" s="166">
        <v>0</v>
      </c>
      <c r="F12" s="80" t="str">
        <f t="shared" si="1"/>
        <v xml:space="preserve"> </v>
      </c>
    </row>
    <row r="13" spans="1:6" ht="13.5" thickTop="1">
      <c r="A13" s="102" t="s">
        <v>67</v>
      </c>
      <c r="B13" s="117"/>
      <c r="C13" s="118">
        <f>(C10+C11+C12)</f>
        <v>2349016</v>
      </c>
      <c r="D13" s="119">
        <v>100</v>
      </c>
      <c r="E13" s="120">
        <v>100</v>
      </c>
      <c r="F13" s="121"/>
    </row>
    <row r="14" spans="1:6">
      <c r="A14" s="27"/>
      <c r="B14" s="27"/>
      <c r="C14" s="27"/>
      <c r="D14" s="27"/>
      <c r="E14" s="27"/>
      <c r="F14" s="27"/>
    </row>
    <row r="15" spans="1:6">
      <c r="A15" s="3" t="s">
        <v>82</v>
      </c>
      <c r="B15" s="55"/>
      <c r="C15" s="32">
        <v>512085</v>
      </c>
      <c r="D15" s="72">
        <f>(C15/C$23)*100</f>
        <v>21.799979225343719</v>
      </c>
      <c r="E15" s="107">
        <f>('Financial Statements'!H16/'Financial Statements'!H$13)*100</f>
        <v>0</v>
      </c>
      <c r="F15" s="73" t="str">
        <f t="shared" ref="F15:F22" si="2">IF(E15=0," ",(E15-D15)/ABS(D15))</f>
        <v xml:space="preserve"> </v>
      </c>
    </row>
    <row r="16" spans="1:6">
      <c r="A16" s="13" t="s">
        <v>111</v>
      </c>
      <c r="B16" s="56"/>
      <c r="C16" s="35">
        <v>39933</v>
      </c>
      <c r="D16" s="72">
        <f>(C16/C$23)*100</f>
        <v>1.6999884206833842</v>
      </c>
      <c r="E16" s="107">
        <f>('Financial Statements'!H$17/'Financial Statements'!H$13)*100</f>
        <v>0</v>
      </c>
      <c r="F16" s="73" t="str">
        <f t="shared" si="2"/>
        <v xml:space="preserve"> </v>
      </c>
    </row>
    <row r="17" spans="1:6">
      <c r="A17" t="s">
        <v>112</v>
      </c>
      <c r="B17" s="55"/>
      <c r="C17" s="32">
        <v>44631</v>
      </c>
      <c r="D17" s="72">
        <f>(C17/C$23)*100</f>
        <v>1.8999870584108409</v>
      </c>
      <c r="E17" s="164">
        <v>0</v>
      </c>
      <c r="F17" s="73" t="str">
        <f t="shared" si="2"/>
        <v xml:space="preserve"> </v>
      </c>
    </row>
    <row r="18" spans="1:6">
      <c r="A18" s="1" t="s">
        <v>107</v>
      </c>
      <c r="B18" s="57"/>
      <c r="C18" s="33">
        <v>540275</v>
      </c>
      <c r="D18" s="74">
        <f>(C18/C$23)*100</f>
        <v>23.000056193742402</v>
      </c>
      <c r="E18" s="165">
        <v>0</v>
      </c>
      <c r="F18" s="75" t="str">
        <f t="shared" si="2"/>
        <v xml:space="preserve"> </v>
      </c>
    </row>
    <row r="19" spans="1:6">
      <c r="A19" s="12" t="s">
        <v>113</v>
      </c>
      <c r="B19" s="61"/>
      <c r="C19" s="31">
        <f>SUM(C15:C18)</f>
        <v>1136924</v>
      </c>
      <c r="D19" s="76">
        <f>SUM(D15:D18)</f>
        <v>48.400010898180341</v>
      </c>
      <c r="E19" s="108">
        <f>('Financial Statements'!H19/'Financial Statements'!H$13)*100</f>
        <v>0</v>
      </c>
      <c r="F19" s="77" t="str">
        <f t="shared" si="2"/>
        <v xml:space="preserve"> </v>
      </c>
    </row>
    <row r="20" spans="1:6">
      <c r="A20" s="13" t="s">
        <v>114</v>
      </c>
      <c r="B20" s="55"/>
      <c r="C20" s="32">
        <v>183223</v>
      </c>
      <c r="D20" s="72">
        <f>(C20/C$23)*100</f>
        <v>7.7999894423877922</v>
      </c>
      <c r="E20" s="107">
        <f>(('Financial Statements'!H20)/'Financial Statements'!H$13)*100</f>
        <v>0</v>
      </c>
      <c r="F20" s="73" t="str">
        <f t="shared" si="2"/>
        <v xml:space="preserve"> </v>
      </c>
    </row>
    <row r="21" spans="1:6">
      <c r="A21" s="14" t="s">
        <v>115</v>
      </c>
      <c r="B21" s="56"/>
      <c r="C21" s="35">
        <v>2349</v>
      </c>
      <c r="D21" s="72">
        <f>(C21/C$23)*100</f>
        <v>9.9999318863728467E-2</v>
      </c>
      <c r="E21" s="164">
        <v>0</v>
      </c>
      <c r="F21" s="73" t="str">
        <f t="shared" si="2"/>
        <v xml:space="preserve"> </v>
      </c>
    </row>
    <row r="22" spans="1:6" ht="13.5" thickBot="1">
      <c r="A22" s="15" t="s">
        <v>116</v>
      </c>
      <c r="B22" s="58"/>
      <c r="C22" s="34">
        <v>1026520</v>
      </c>
      <c r="D22" s="79">
        <f>(C22/C$23)*100</f>
        <v>43.700000340568138</v>
      </c>
      <c r="E22" s="109">
        <f>('Financial Statements'!H30/'Financial Statements'!H$13)*100</f>
        <v>99.999999999999972</v>
      </c>
      <c r="F22" s="80">
        <f t="shared" si="2"/>
        <v>1.2883295016171135</v>
      </c>
    </row>
    <row r="23" spans="1:6" ht="13.5" thickTop="1">
      <c r="A23" s="102" t="s">
        <v>117</v>
      </c>
      <c r="B23" s="122"/>
      <c r="C23" s="104">
        <f>(C19+C20+C21+C22)</f>
        <v>2349016</v>
      </c>
      <c r="D23" s="123">
        <f>SUM(D19:D22)</f>
        <v>100</v>
      </c>
      <c r="E23" s="124">
        <f>SUM(E19:E22)</f>
        <v>99.999999999999972</v>
      </c>
      <c r="F23" s="121"/>
    </row>
    <row r="24" spans="1:6">
      <c r="B24" s="59"/>
      <c r="C24" s="17"/>
      <c r="D24" s="81"/>
      <c r="E24" s="110"/>
      <c r="F24" s="82"/>
    </row>
    <row r="25" spans="1:6">
      <c r="A25" t="s">
        <v>118</v>
      </c>
      <c r="B25" s="55"/>
      <c r="C25" s="32">
        <v>8510928</v>
      </c>
      <c r="D25" s="83">
        <v>100</v>
      </c>
      <c r="E25" s="111">
        <v>100</v>
      </c>
      <c r="F25" s="73"/>
    </row>
    <row r="26" spans="1:6">
      <c r="A26" t="s">
        <v>119</v>
      </c>
      <c r="B26" s="55"/>
      <c r="C26" s="32">
        <v>2425614</v>
      </c>
      <c r="D26" s="72">
        <f>(C26/C$25)*100</f>
        <v>28.499994360191977</v>
      </c>
      <c r="E26" s="111">
        <f>(('Financial Statements'!C6-'Financial Statements'!C9)/'Financial Statements'!C$6)*100</f>
        <v>100</v>
      </c>
      <c r="F26" s="73">
        <f>IF(E26=0," ",(E26-D26)/ABS(D26))</f>
        <v>2.5087726241685613</v>
      </c>
    </row>
    <row r="27" spans="1:6">
      <c r="A27" t="s">
        <v>120</v>
      </c>
      <c r="B27" s="55"/>
      <c r="C27" s="32">
        <v>263839</v>
      </c>
      <c r="D27" s="72">
        <f>(C27/C$25)*100</f>
        <v>3.1000027259072098</v>
      </c>
      <c r="E27" s="111">
        <f>('Financial Statements'!C26/'Financial Statements'!C$6)*100</f>
        <v>-173.38750000000002</v>
      </c>
      <c r="F27" s="73">
        <f>IF(E27=0," ",(E27-D27)/ABS(D27))</f>
        <v>-56.931402431028026</v>
      </c>
    </row>
    <row r="28" spans="1:6">
      <c r="A28" t="s">
        <v>121</v>
      </c>
      <c r="B28" s="55"/>
      <c r="C28" s="32">
        <v>857391</v>
      </c>
      <c r="D28" s="72">
        <f>(C28/C$25)*100</f>
        <v>10.074001330994694</v>
      </c>
      <c r="E28" s="111">
        <f>(('Financial Statements'!H7-'Financial Statements'!H19)/'Financial Statements'!C$6)*100</f>
        <v>100</v>
      </c>
      <c r="F28" s="73">
        <f>IF(E28=0," ",(E28-D28)/ABS(D28))</f>
        <v>8.926542266013989</v>
      </c>
    </row>
    <row r="29" spans="1:6">
      <c r="B29" s="59"/>
      <c r="C29" s="17"/>
      <c r="D29" s="81"/>
      <c r="E29" s="110"/>
      <c r="F29" s="82"/>
    </row>
    <row r="30" spans="1:6">
      <c r="A30" s="2" t="s">
        <v>122</v>
      </c>
      <c r="B30" s="18" t="s">
        <v>123</v>
      </c>
      <c r="C30" s="44" t="s">
        <v>96</v>
      </c>
      <c r="D30" s="29" t="s">
        <v>124</v>
      </c>
      <c r="E30" s="112" t="s">
        <v>125</v>
      </c>
      <c r="F30" s="28" t="s">
        <v>98</v>
      </c>
    </row>
    <row r="31" spans="1:6">
      <c r="B31" s="18" t="s">
        <v>126</v>
      </c>
      <c r="C31" s="45" t="s">
        <v>100</v>
      </c>
      <c r="D31" s="18" t="s">
        <v>126</v>
      </c>
      <c r="E31" s="113" t="s">
        <v>127</v>
      </c>
      <c r="F31" s="28" t="s">
        <v>128</v>
      </c>
    </row>
    <row r="32" spans="1:6">
      <c r="A32" s="16" t="s">
        <v>129</v>
      </c>
      <c r="B32" s="25"/>
      <c r="C32" s="43"/>
      <c r="D32" s="25"/>
      <c r="E32" s="114"/>
      <c r="F32" s="23" t="s">
        <v>96</v>
      </c>
    </row>
    <row r="33" spans="1:6">
      <c r="A33" t="s">
        <v>130</v>
      </c>
      <c r="B33" s="39">
        <v>1.7</v>
      </c>
      <c r="C33" s="46">
        <v>1</v>
      </c>
      <c r="D33" s="39">
        <v>0.5</v>
      </c>
      <c r="E33" s="111">
        <f>IF('Financial Statements'!H19=0,0,('Financial Statements'!H7-'Financial Statements'!H6)/'Financial Statements'!H19)</f>
        <v>0</v>
      </c>
      <c r="F33" s="73" t="str">
        <f t="shared" ref="F33:F38" si="3">IF(E33=0," ",(E33-C33)/ABS(C33))</f>
        <v xml:space="preserve"> </v>
      </c>
    </row>
    <row r="34" spans="1:6">
      <c r="A34" t="s">
        <v>131</v>
      </c>
      <c r="B34" s="39">
        <v>3.6</v>
      </c>
      <c r="C34" s="46">
        <v>2</v>
      </c>
      <c r="D34" s="39">
        <v>1.3</v>
      </c>
      <c r="E34" s="111">
        <f>IF('Financial Statements'!H19=0,0,('Financial Statements'!H7)/'Financial Statements'!H19)</f>
        <v>0</v>
      </c>
      <c r="F34" s="73" t="str">
        <f t="shared" si="3"/>
        <v xml:space="preserve"> </v>
      </c>
    </row>
    <row r="35" spans="1:6">
      <c r="A35" t="s">
        <v>132</v>
      </c>
      <c r="B35" s="39">
        <v>31.8</v>
      </c>
      <c r="C35" s="46">
        <v>105.5</v>
      </c>
      <c r="D35" s="39">
        <v>233.3</v>
      </c>
      <c r="E35" s="111">
        <f>('Financial Statements'!H19/'Financial Statements'!H30)*100</f>
        <v>0</v>
      </c>
      <c r="F35" s="73" t="str">
        <f t="shared" si="3"/>
        <v xml:space="preserve"> </v>
      </c>
    </row>
    <row r="36" spans="1:6">
      <c r="A36" s="6" t="s">
        <v>133</v>
      </c>
      <c r="B36" s="40">
        <v>68.099999999999994</v>
      </c>
      <c r="C36" s="47">
        <v>125.7</v>
      </c>
      <c r="D36" s="40">
        <v>310.2</v>
      </c>
      <c r="E36" s="111" t="e">
        <f>('Financial Statements'!H19/'Financial Statements'!H6)*100</f>
        <v>#DIV/0!</v>
      </c>
      <c r="F36" s="73" t="e">
        <f t="shared" si="3"/>
        <v>#DIV/0!</v>
      </c>
    </row>
    <row r="37" spans="1:6">
      <c r="A37" t="s">
        <v>134</v>
      </c>
      <c r="B37" s="39">
        <v>44.4</v>
      </c>
      <c r="C37" s="46">
        <v>135.4</v>
      </c>
      <c r="D37" s="39">
        <v>304.60000000000002</v>
      </c>
      <c r="E37" s="111">
        <f>('Financial Statements'!H23/'Financial Statements'!H30)*100</f>
        <v>0</v>
      </c>
      <c r="F37" s="73" t="str">
        <f t="shared" si="3"/>
        <v xml:space="preserve"> </v>
      </c>
    </row>
    <row r="38" spans="1:6">
      <c r="A38" t="s">
        <v>135</v>
      </c>
      <c r="B38" s="39">
        <v>3.7</v>
      </c>
      <c r="C38" s="46">
        <v>15</v>
      </c>
      <c r="D38" s="39">
        <v>28.8</v>
      </c>
      <c r="E38" s="111">
        <f>('Financial Statements'!H12/'Financial Statements'!H30)*100</f>
        <v>0</v>
      </c>
      <c r="F38" s="73" t="str">
        <f t="shared" si="3"/>
        <v xml:space="preserve"> </v>
      </c>
    </row>
    <row r="39" spans="1:6">
      <c r="B39" s="24"/>
      <c r="C39" s="45"/>
      <c r="D39" s="24"/>
      <c r="E39" s="110"/>
      <c r="F39" s="82"/>
    </row>
    <row r="40" spans="1:6">
      <c r="A40" s="16" t="s">
        <v>136</v>
      </c>
      <c r="B40" s="25"/>
      <c r="C40" s="48"/>
      <c r="D40" s="25"/>
      <c r="E40" s="115"/>
      <c r="F40" s="84"/>
    </row>
    <row r="41" spans="1:6">
      <c r="A41" t="s">
        <v>137</v>
      </c>
      <c r="B41" s="39">
        <v>22.6</v>
      </c>
      <c r="C41" s="46">
        <v>37.799999999999997</v>
      </c>
      <c r="D41" s="39">
        <v>46.4</v>
      </c>
      <c r="E41" s="167">
        <f>'Financial Statements'!H5/('Financial Statements'!C6/365)</f>
        <v>0</v>
      </c>
      <c r="F41" s="73" t="str">
        <f>IF(E41=0," ",(E41-C41)/ABS(C41))</f>
        <v xml:space="preserve"> </v>
      </c>
    </row>
    <row r="42" spans="1:6">
      <c r="A42" s="3" t="s">
        <v>138</v>
      </c>
      <c r="B42" s="39">
        <v>23.1</v>
      </c>
      <c r="C42" s="46">
        <v>12.1</v>
      </c>
      <c r="D42" s="39">
        <v>6.2</v>
      </c>
      <c r="E42" s="167" t="e">
        <f>'Financial Statements'!C6/('Financial Statements'!H6)</f>
        <v>#DIV/0!</v>
      </c>
      <c r="F42" s="73" t="e">
        <f>IF(E42=0," ",(E42-C42)/ABS(C42))</f>
        <v>#DIV/0!</v>
      </c>
    </row>
    <row r="43" spans="1:6">
      <c r="A43" t="s">
        <v>139</v>
      </c>
      <c r="B43" s="39">
        <v>18.7</v>
      </c>
      <c r="C43" s="46">
        <v>27.6</v>
      </c>
      <c r="D43" s="39">
        <v>37.799999999999997</v>
      </c>
      <c r="E43" s="116">
        <f>('Financial Statements'!H13/'Financial Statements'!C6)*100</f>
        <v>100</v>
      </c>
      <c r="F43" s="73">
        <f>IF(E43=0," ",(E43-C43)/ABS(C43))</f>
        <v>2.6231884057971016</v>
      </c>
    </row>
    <row r="44" spans="1:6">
      <c r="A44" t="s">
        <v>140</v>
      </c>
      <c r="B44" s="39">
        <v>16.7</v>
      </c>
      <c r="C44" s="46">
        <v>7.8</v>
      </c>
      <c r="D44" s="39">
        <v>5.0999999999999996</v>
      </c>
      <c r="E44" s="116">
        <f>('Financial Statements'!C5/('Financial Statements'!H7-'Financial Statements'!H19))</f>
        <v>1</v>
      </c>
      <c r="F44" s="73">
        <f>IF(E44=0," ",(E44-C44)/ABS(C44))</f>
        <v>-0.87179487179487181</v>
      </c>
    </row>
    <row r="45" spans="1:6">
      <c r="A45" t="s">
        <v>141</v>
      </c>
      <c r="B45" s="39">
        <v>3.3</v>
      </c>
      <c r="C45" s="46">
        <v>5.6</v>
      </c>
      <c r="D45" s="39">
        <v>8.6</v>
      </c>
      <c r="E45" s="116">
        <f>('Financial Statements'!H16/'Financial Statements'!C6)*100</f>
        <v>0</v>
      </c>
      <c r="F45" s="73" t="str">
        <f>IF(E45=0," ",(E45-C45)/ABS(C45))</f>
        <v xml:space="preserve"> </v>
      </c>
    </row>
    <row r="46" spans="1:6">
      <c r="B46" s="24"/>
      <c r="C46" s="45"/>
      <c r="D46" s="24"/>
      <c r="E46" s="110"/>
      <c r="F46" s="82"/>
    </row>
    <row r="47" spans="1:6">
      <c r="A47" s="16" t="s">
        <v>142</v>
      </c>
      <c r="B47" s="25"/>
      <c r="C47" s="48"/>
      <c r="D47" s="25"/>
      <c r="E47" s="115"/>
      <c r="F47" s="84"/>
    </row>
    <row r="48" spans="1:6">
      <c r="A48" t="s">
        <v>143</v>
      </c>
      <c r="B48" s="39">
        <v>5.0999999999999996</v>
      </c>
      <c r="C48" s="46">
        <v>1.5</v>
      </c>
      <c r="D48" s="39">
        <v>0.3</v>
      </c>
      <c r="E48" s="167">
        <f>(Trends!O87)*100</f>
        <v>-173.38750000000002</v>
      </c>
      <c r="F48" s="73">
        <f>IF(E48=0," ",(E48-C48)/ABS(C48))</f>
        <v>-116.59166666666668</v>
      </c>
    </row>
    <row r="49" spans="1:6">
      <c r="A49" t="s">
        <v>144</v>
      </c>
      <c r="B49" s="39">
        <v>17.7</v>
      </c>
      <c r="C49" s="46">
        <v>5.9</v>
      </c>
      <c r="D49" s="39">
        <v>1.3</v>
      </c>
      <c r="E49" s="167">
        <f>(Trends!O86)*100</f>
        <v>-173.38750000000002</v>
      </c>
      <c r="F49" s="73">
        <f>IF(E49=0," ",(E49-C49)/ABS(C49))</f>
        <v>-30.387711864406782</v>
      </c>
    </row>
    <row r="50" spans="1:6">
      <c r="A50" s="6" t="s">
        <v>145</v>
      </c>
      <c r="B50" s="40">
        <v>58.3</v>
      </c>
      <c r="C50" s="47">
        <v>13.5</v>
      </c>
      <c r="D50" s="40">
        <v>4.4000000000000004</v>
      </c>
      <c r="E50" s="167">
        <f>(Trends!O85)*100</f>
        <v>-173.38750000000007</v>
      </c>
      <c r="F50" s="73">
        <f>IF(E50=0," ",(E50-C50)/ABS(C50))</f>
        <v>-13.843518518518524</v>
      </c>
    </row>
    <row r="51" spans="1:6">
      <c r="C51" s="130"/>
      <c r="E51" s="130"/>
      <c r="F51" s="73"/>
    </row>
    <row r="52" spans="1:6">
      <c r="A52" s="8"/>
      <c r="E52" s="21"/>
      <c r="F52" s="29"/>
    </row>
    <row r="53" spans="1:6">
      <c r="A53" s="6"/>
      <c r="B53" s="6"/>
    </row>
    <row r="54" spans="1:6">
      <c r="A54" s="6"/>
      <c r="B54" s="6"/>
    </row>
  </sheetData>
  <sheetProtection password="CD7E" sheet="1" objects="1" scenarios="1"/>
  <phoneticPr fontId="5" type="noConversion"/>
  <printOptions horizontalCentered="1" verticalCentered="1"/>
  <pageMargins left="1" right="1" top="1.1299999999999999" bottom="1" header="0.74" footer="0.5"/>
  <pageSetup orientation="portrait" horizontalDpi="300" verticalDpi="300" r:id="rId1"/>
  <headerFooter alignWithMargins="0">
    <oddHeader>&amp;C&amp;"Braggadocio,Regular"&amp;12&amp;A</oddHeader>
    <oddFooter xml:space="preserve">&amp;L&amp;"Britannic Bold,Bold"&amp;7 FBA&amp;6&amp;XTM&amp;7&amp;X
 Financial Business Asessment&amp;6&amp;XTM&amp;7&amp;X
 &amp;"Times New Roman,Regular"&amp;6Copyright 1998 J.W. Trailer&amp;R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workbookViewId="0">
      <selection activeCell="H8" sqref="H8"/>
    </sheetView>
  </sheetViews>
  <sheetFormatPr defaultRowHeight="12.75"/>
  <cols>
    <col min="1" max="1" width="34.28515625" customWidth="1"/>
    <col min="2" max="2" width="7.7109375" customWidth="1"/>
    <col min="3" max="3" width="10.28515625" customWidth="1"/>
    <col min="4" max="4" width="9.42578125" customWidth="1"/>
    <col min="5" max="5" width="8.42578125" customWidth="1"/>
    <col min="6" max="6" width="11.7109375" customWidth="1"/>
  </cols>
  <sheetData>
    <row r="1" spans="1:6" ht="18">
      <c r="A1" s="150" t="str">
        <f>'Industry Norms'!A1</f>
        <v>SIC 5199</v>
      </c>
      <c r="B1" s="305">
        <v>2011</v>
      </c>
      <c r="C1" s="26"/>
      <c r="D1" s="26"/>
      <c r="E1" s="26"/>
      <c r="F1" s="26"/>
    </row>
    <row r="2" spans="1:6">
      <c r="A2" s="303" t="str">
        <f>'Industry Norms'!A2</f>
        <v>Nondurable Goods Wholesale Manufacturing</v>
      </c>
      <c r="B2" s="53"/>
      <c r="C2" s="43" t="s">
        <v>96</v>
      </c>
      <c r="D2" s="43"/>
      <c r="E2" s="105" t="s">
        <v>97</v>
      </c>
      <c r="F2" s="27" t="s">
        <v>98</v>
      </c>
    </row>
    <row r="3" spans="1:6">
      <c r="A3" s="304" t="str">
        <f>'Industry Norms'!A3</f>
        <v>Source: Industry Norms &amp; Key Business Ratios</v>
      </c>
      <c r="B3" s="53"/>
      <c r="C3" s="42" t="s">
        <v>100</v>
      </c>
      <c r="D3" s="42" t="s">
        <v>100</v>
      </c>
      <c r="E3" s="105" t="s">
        <v>101</v>
      </c>
      <c r="F3" s="27" t="s">
        <v>102</v>
      </c>
    </row>
    <row r="4" spans="1:6">
      <c r="A4" s="27"/>
      <c r="B4" s="54"/>
      <c r="C4" s="42" t="s">
        <v>103</v>
      </c>
      <c r="D4" s="41" t="s">
        <v>104</v>
      </c>
      <c r="E4" s="106"/>
      <c r="F4" s="27" t="s">
        <v>105</v>
      </c>
    </row>
    <row r="5" spans="1:6">
      <c r="A5" t="s">
        <v>70</v>
      </c>
      <c r="B5" s="55"/>
      <c r="C5" s="49">
        <v>351326</v>
      </c>
      <c r="D5" s="72">
        <f>(C5/C$13)*100</f>
        <v>16.600013229888209</v>
      </c>
      <c r="E5" s="107">
        <f>('Financial Statements'!H4/'Financial Statements'!H$13)*100</f>
        <v>100</v>
      </c>
      <c r="F5" s="73">
        <f>IF(E5=0," ",(E5-D5)/ABS(D5))</f>
        <v>5.0240915844543244</v>
      </c>
    </row>
    <row r="6" spans="1:6">
      <c r="A6" s="6" t="s">
        <v>71</v>
      </c>
      <c r="B6" s="56"/>
      <c r="C6" s="50">
        <v>673022</v>
      </c>
      <c r="D6" s="72">
        <f t="shared" ref="D6:D12" si="0">(C6/C$13)*100</f>
        <v>31.800020789824323</v>
      </c>
      <c r="E6" s="107">
        <f>('Financial Statements'!H5/'Financial Statements'!H$13)*100</f>
        <v>0</v>
      </c>
      <c r="F6" s="73" t="str">
        <f t="shared" ref="F6:F12" si="1">IF(E6=0," ",(E6-D6)/ABS(D6))</f>
        <v xml:space="preserve"> </v>
      </c>
    </row>
    <row r="7" spans="1:6">
      <c r="A7" s="10" t="s">
        <v>106</v>
      </c>
      <c r="B7" s="56"/>
      <c r="C7" s="50">
        <v>2116</v>
      </c>
      <c r="D7" s="72">
        <f t="shared" si="0"/>
        <v>9.9980155167688822E-2</v>
      </c>
      <c r="E7" s="164">
        <v>0</v>
      </c>
      <c r="F7" s="73" t="str">
        <f t="shared" si="1"/>
        <v xml:space="preserve"> </v>
      </c>
    </row>
    <row r="8" spans="1:6">
      <c r="A8" s="10" t="s">
        <v>72</v>
      </c>
      <c r="B8" s="56"/>
      <c r="C8" s="50">
        <v>584132</v>
      </c>
      <c r="D8" s="72">
        <f t="shared" si="0"/>
        <v>27.600003779968059</v>
      </c>
      <c r="E8" s="107">
        <f>('Financial Statements'!H6/'Financial Statements'!H$13)*100</f>
        <v>0</v>
      </c>
      <c r="F8" s="73" t="str">
        <f t="shared" si="1"/>
        <v xml:space="preserve"> </v>
      </c>
    </row>
    <row r="9" spans="1:6">
      <c r="A9" s="4" t="s">
        <v>107</v>
      </c>
      <c r="B9" s="57"/>
      <c r="C9" s="51">
        <v>228573</v>
      </c>
      <c r="D9" s="74">
        <f t="shared" si="0"/>
        <v>10.799982990143734</v>
      </c>
      <c r="E9" s="165">
        <v>0</v>
      </c>
      <c r="F9" s="75" t="str">
        <f t="shared" si="1"/>
        <v xml:space="preserve"> </v>
      </c>
    </row>
    <row r="10" spans="1:6">
      <c r="A10" s="12" t="s">
        <v>108</v>
      </c>
      <c r="B10" s="61"/>
      <c r="C10" s="60">
        <f>SUM(C5:C9)</f>
        <v>1839169</v>
      </c>
      <c r="D10" s="76">
        <f>SUM(D5:D9)</f>
        <v>86.900000944992016</v>
      </c>
      <c r="E10" s="108">
        <f>('Financial Statements'!H7/'Financial Statements'!H$13)*100</f>
        <v>100</v>
      </c>
      <c r="F10" s="78">
        <f t="shared" si="1"/>
        <v>0.15074797367724227</v>
      </c>
    </row>
    <row r="11" spans="1:6">
      <c r="A11" s="6" t="s">
        <v>109</v>
      </c>
      <c r="B11" s="56"/>
      <c r="C11" s="50">
        <v>182012</v>
      </c>
      <c r="D11" s="72">
        <f t="shared" si="0"/>
        <v>8.5999943300479114</v>
      </c>
      <c r="E11" s="107">
        <f>('Financial Statements'!H$12/'Financial Statements'!H$13)*100</f>
        <v>0</v>
      </c>
      <c r="F11" s="73" t="str">
        <f t="shared" si="1"/>
        <v xml:space="preserve"> </v>
      </c>
    </row>
    <row r="12" spans="1:6" ht="13.5" thickBot="1">
      <c r="A12" s="7" t="s">
        <v>110</v>
      </c>
      <c r="B12" s="58"/>
      <c r="C12" s="52">
        <v>95239</v>
      </c>
      <c r="D12" s="79">
        <f t="shared" si="0"/>
        <v>4.5000047249600748</v>
      </c>
      <c r="E12" s="166">
        <v>0</v>
      </c>
      <c r="F12" s="80" t="str">
        <f t="shared" si="1"/>
        <v xml:space="preserve"> </v>
      </c>
    </row>
    <row r="13" spans="1:6" ht="13.5" thickTop="1">
      <c r="A13" s="102" t="s">
        <v>67</v>
      </c>
      <c r="B13" s="117"/>
      <c r="C13" s="118">
        <f>(C10+C11+C12)</f>
        <v>2116420</v>
      </c>
      <c r="D13" s="119">
        <v>100</v>
      </c>
      <c r="E13" s="120">
        <v>100</v>
      </c>
      <c r="F13" s="121"/>
    </row>
    <row r="14" spans="1:6">
      <c r="A14" s="27"/>
      <c r="B14" s="27"/>
      <c r="C14" s="27"/>
      <c r="D14" s="27"/>
      <c r="E14" s="27"/>
      <c r="F14" s="27"/>
    </row>
    <row r="15" spans="1:6">
      <c r="A15" s="3" t="s">
        <v>82</v>
      </c>
      <c r="B15" s="55"/>
      <c r="C15" s="32">
        <v>446565</v>
      </c>
      <c r="D15" s="72">
        <f>(C15/C$23)*100</f>
        <v>21.100017954848283</v>
      </c>
      <c r="E15" s="107">
        <f>('Financial Statements'!H16/'Financial Statements'!H$13)*100</f>
        <v>0</v>
      </c>
      <c r="F15" s="73" t="str">
        <f t="shared" ref="F15:F22" si="2">IF(E15=0," ",(E15-D15)/ABS(D15))</f>
        <v xml:space="preserve"> </v>
      </c>
    </row>
    <row r="16" spans="1:6">
      <c r="A16" s="13" t="s">
        <v>111</v>
      </c>
      <c r="B16" s="56"/>
      <c r="C16" s="35">
        <v>27513</v>
      </c>
      <c r="D16" s="72">
        <f>(C16/C$23)*100</f>
        <v>1.2999782651836591</v>
      </c>
      <c r="E16" s="107">
        <f>('Financial Statements'!H$17/'Financial Statements'!H$13)*100</f>
        <v>0</v>
      </c>
      <c r="F16" s="73" t="str">
        <f t="shared" si="2"/>
        <v xml:space="preserve"> </v>
      </c>
    </row>
    <row r="17" spans="1:6">
      <c r="A17" t="s">
        <v>112</v>
      </c>
      <c r="B17" s="55"/>
      <c r="C17" s="32">
        <v>46561</v>
      </c>
      <c r="D17" s="72">
        <f>(C17/C$23)*100</f>
        <v>2.1999886600958218</v>
      </c>
      <c r="E17" s="164">
        <v>0</v>
      </c>
      <c r="F17" s="73" t="str">
        <f t="shared" si="2"/>
        <v xml:space="preserve"> </v>
      </c>
    </row>
    <row r="18" spans="1:6">
      <c r="A18" s="1" t="s">
        <v>107</v>
      </c>
      <c r="B18" s="57"/>
      <c r="C18" s="33">
        <v>438099</v>
      </c>
      <c r="D18" s="74">
        <f>(C18/C$23)*100</f>
        <v>20.700002834976043</v>
      </c>
      <c r="E18" s="165">
        <v>0</v>
      </c>
      <c r="F18" s="75" t="str">
        <f t="shared" si="2"/>
        <v xml:space="preserve"> </v>
      </c>
    </row>
    <row r="19" spans="1:6">
      <c r="A19" s="12" t="s">
        <v>113</v>
      </c>
      <c r="B19" s="61"/>
      <c r="C19" s="31">
        <f>SUM(C15:C18)</f>
        <v>958738</v>
      </c>
      <c r="D19" s="76">
        <f>SUM(D15:D18)</f>
        <v>45.299987715103811</v>
      </c>
      <c r="E19" s="108">
        <f>('Financial Statements'!H19/'Financial Statements'!H$13)*100</f>
        <v>0</v>
      </c>
      <c r="F19" s="77" t="str">
        <f t="shared" si="2"/>
        <v xml:space="preserve"> </v>
      </c>
    </row>
    <row r="20" spans="1:6">
      <c r="A20" s="13" t="s">
        <v>114</v>
      </c>
      <c r="B20" s="55"/>
      <c r="C20" s="32">
        <v>133335</v>
      </c>
      <c r="D20" s="72">
        <f>(C20/C$23)*100</f>
        <v>6.3000255147844006</v>
      </c>
      <c r="E20" s="107">
        <f>(('Financial Statements'!H20)/'Financial Statements'!H$13)*100</f>
        <v>0</v>
      </c>
      <c r="F20" s="73" t="str">
        <f t="shared" si="2"/>
        <v xml:space="preserve"> </v>
      </c>
    </row>
    <row r="21" spans="1:6">
      <c r="A21" s="14" t="s">
        <v>115</v>
      </c>
      <c r="B21" s="56"/>
      <c r="C21" s="35">
        <v>2116</v>
      </c>
      <c r="D21" s="72">
        <f>(C21/C$23)*100</f>
        <v>9.9980155167688822E-2</v>
      </c>
      <c r="E21" s="164">
        <v>0</v>
      </c>
      <c r="F21" s="73" t="str">
        <f t="shared" si="2"/>
        <v xml:space="preserve"> </v>
      </c>
    </row>
    <row r="22" spans="1:6" ht="13.5" thickBot="1">
      <c r="A22" s="15" t="s">
        <v>116</v>
      </c>
      <c r="B22" s="58"/>
      <c r="C22" s="34">
        <v>1022231</v>
      </c>
      <c r="D22" s="79">
        <f>(C22/C$23)*100</f>
        <v>48.300006614944103</v>
      </c>
      <c r="E22" s="109">
        <f>('Financial Statements'!H30/'Financial Statements'!H$13)*100</f>
        <v>99.999999999999972</v>
      </c>
      <c r="F22" s="80">
        <f t="shared" si="2"/>
        <v>1.0703930911897599</v>
      </c>
    </row>
    <row r="23" spans="1:6" ht="13.5" thickTop="1">
      <c r="A23" s="102" t="s">
        <v>117</v>
      </c>
      <c r="B23" s="122"/>
      <c r="C23" s="104">
        <f>(C19+C20+C21+C22)</f>
        <v>2116420</v>
      </c>
      <c r="D23" s="123">
        <f>SUM(D19:D22)</f>
        <v>100</v>
      </c>
      <c r="E23" s="124">
        <f>SUM(E19:E22)</f>
        <v>99.999999999999972</v>
      </c>
      <c r="F23" s="121"/>
    </row>
    <row r="24" spans="1:6">
      <c r="B24" s="59"/>
      <c r="C24" s="17"/>
      <c r="D24" s="81"/>
      <c r="E24" s="110"/>
      <c r="F24" s="82"/>
    </row>
    <row r="25" spans="1:6">
      <c r="A25" t="s">
        <v>118</v>
      </c>
      <c r="B25" s="55"/>
      <c r="C25" s="32">
        <v>8108889</v>
      </c>
      <c r="D25" s="83">
        <v>100</v>
      </c>
      <c r="E25" s="111">
        <v>100</v>
      </c>
      <c r="F25" s="73"/>
    </row>
    <row r="26" spans="1:6">
      <c r="A26" t="s">
        <v>119</v>
      </c>
      <c r="B26" s="55"/>
      <c r="C26" s="32">
        <v>2384013</v>
      </c>
      <c r="D26" s="72">
        <f>(C26/C$25)*100</f>
        <v>29.399995486434698</v>
      </c>
      <c r="E26" s="111">
        <f>(('Financial Statements'!C6-'Financial Statements'!C9)/'Financial Statements'!C$6)*100</f>
        <v>100</v>
      </c>
      <c r="F26" s="73">
        <f>IF(E26=0," ",(E26-D26)/ABS(D26))</f>
        <v>2.4013610664035809</v>
      </c>
    </row>
    <row r="27" spans="1:6">
      <c r="A27" t="s">
        <v>120</v>
      </c>
      <c r="B27" s="55"/>
      <c r="C27" s="32">
        <v>186504</v>
      </c>
      <c r="D27" s="72">
        <f>(C27/C$25)*100</f>
        <v>2.2999944875309057</v>
      </c>
      <c r="E27" s="111">
        <f>('Financial Statements'!C26/'Financial Statements'!C$6)*100</f>
        <v>-173.38750000000002</v>
      </c>
      <c r="F27" s="73">
        <f>IF(E27=0," ",(E27-D27)/ABS(D27))</f>
        <v>-76.386050244900929</v>
      </c>
    </row>
    <row r="28" spans="1:6">
      <c r="A28" t="s">
        <v>121</v>
      </c>
      <c r="B28" s="55"/>
      <c r="C28" s="32">
        <v>880431</v>
      </c>
      <c r="D28" s="72">
        <f>(C28/C$25)*100</f>
        <v>10.857603304225769</v>
      </c>
      <c r="E28" s="111">
        <f>(('Financial Statements'!H7-'Financial Statements'!H19)/'Financial Statements'!C$6)*100</f>
        <v>100</v>
      </c>
      <c r="F28" s="73">
        <f>IF(E28=0," ",(E28-D28)/ABS(D28))</f>
        <v>8.2101357176201208</v>
      </c>
    </row>
    <row r="29" spans="1:6">
      <c r="B29" s="59"/>
      <c r="C29" s="17"/>
      <c r="D29" s="81"/>
      <c r="E29" s="110"/>
      <c r="F29" s="82"/>
    </row>
    <row r="30" spans="1:6">
      <c r="A30" s="2" t="s">
        <v>122</v>
      </c>
      <c r="B30" s="18" t="s">
        <v>123</v>
      </c>
      <c r="C30" s="44" t="s">
        <v>96</v>
      </c>
      <c r="D30" s="29" t="s">
        <v>124</v>
      </c>
      <c r="E30" s="112" t="s">
        <v>125</v>
      </c>
      <c r="F30" s="28" t="s">
        <v>98</v>
      </c>
    </row>
    <row r="31" spans="1:6">
      <c r="B31" s="18" t="s">
        <v>126</v>
      </c>
      <c r="C31" s="45" t="s">
        <v>100</v>
      </c>
      <c r="D31" s="18" t="s">
        <v>126</v>
      </c>
      <c r="E31" s="113" t="s">
        <v>127</v>
      </c>
      <c r="F31" s="28" t="s">
        <v>128</v>
      </c>
    </row>
    <row r="32" spans="1:6">
      <c r="A32" s="16" t="s">
        <v>129</v>
      </c>
      <c r="B32" s="25"/>
      <c r="C32" s="43"/>
      <c r="D32" s="25"/>
      <c r="E32" s="114"/>
      <c r="F32" s="23" t="s">
        <v>96</v>
      </c>
    </row>
    <row r="33" spans="1:6">
      <c r="A33" t="s">
        <v>130</v>
      </c>
      <c r="B33" s="39">
        <v>2.1</v>
      </c>
      <c r="C33" s="46">
        <v>1.1000000000000001</v>
      </c>
      <c r="D33" s="39">
        <v>0.7</v>
      </c>
      <c r="E33" s="111">
        <f>IF('Financial Statements'!H19=0,0,('Financial Statements'!H7)/'Financial Statements'!H19)</f>
        <v>0</v>
      </c>
      <c r="F33" s="73" t="str">
        <f t="shared" ref="F33:F38" si="3">IF(E33=0," ",(E33-C33)/ABS(C33))</f>
        <v xml:space="preserve"> </v>
      </c>
    </row>
    <row r="34" spans="1:6">
      <c r="A34" t="s">
        <v>131</v>
      </c>
      <c r="B34" s="39">
        <v>4.0999999999999996</v>
      </c>
      <c r="C34" s="46">
        <v>2.2000000000000002</v>
      </c>
      <c r="D34" s="39">
        <v>1.3</v>
      </c>
      <c r="E34" s="111">
        <f>IF('Financial Statements'!H19=0,0,('Financial Statements'!H7-'Financial Statements'!H6)/'Financial Statements'!H19)</f>
        <v>0</v>
      </c>
      <c r="F34" s="73" t="str">
        <f t="shared" si="3"/>
        <v xml:space="preserve"> </v>
      </c>
    </row>
    <row r="35" spans="1:6">
      <c r="A35" t="s">
        <v>132</v>
      </c>
      <c r="B35" s="39">
        <v>27</v>
      </c>
      <c r="C35" s="46">
        <v>73</v>
      </c>
      <c r="D35" s="39">
        <v>209.8</v>
      </c>
      <c r="E35" s="111">
        <f>('Financial Statements'!H19/'Financial Statements'!H30)*100</f>
        <v>0</v>
      </c>
      <c r="F35" s="73" t="str">
        <f t="shared" si="3"/>
        <v xml:space="preserve"> </v>
      </c>
    </row>
    <row r="36" spans="1:6">
      <c r="A36" s="6" t="s">
        <v>133</v>
      </c>
      <c r="B36" s="40">
        <v>56</v>
      </c>
      <c r="C36" s="47">
        <v>130.5</v>
      </c>
      <c r="D36" s="40">
        <v>309.60000000000002</v>
      </c>
      <c r="E36" s="111" t="e">
        <f>('Financial Statements'!H19/'Financial Statements'!H6)*100</f>
        <v>#DIV/0!</v>
      </c>
      <c r="F36" s="73" t="e">
        <f t="shared" si="3"/>
        <v>#DIV/0!</v>
      </c>
    </row>
    <row r="37" spans="1:6">
      <c r="A37" t="s">
        <v>134</v>
      </c>
      <c r="B37" s="39">
        <v>30.5</v>
      </c>
      <c r="C37" s="46">
        <v>104.6</v>
      </c>
      <c r="D37" s="39">
        <v>272.89999999999998</v>
      </c>
      <c r="E37" s="111">
        <f>('Financial Statements'!H23/'Financial Statements'!H30)*100</f>
        <v>0</v>
      </c>
      <c r="F37" s="73" t="str">
        <f t="shared" si="3"/>
        <v xml:space="preserve"> </v>
      </c>
    </row>
    <row r="38" spans="1:6">
      <c r="A38" t="s">
        <v>135</v>
      </c>
      <c r="B38" s="39">
        <v>2.7</v>
      </c>
      <c r="C38" s="46">
        <v>14.7</v>
      </c>
      <c r="D38" s="39">
        <v>26.1</v>
      </c>
      <c r="E38" s="111">
        <f>('Financial Statements'!H12/'Financial Statements'!H30)*100</f>
        <v>0</v>
      </c>
      <c r="F38" s="73" t="str">
        <f t="shared" si="3"/>
        <v xml:space="preserve"> </v>
      </c>
    </row>
    <row r="39" spans="1:6">
      <c r="B39" s="24"/>
      <c r="C39" s="45"/>
      <c r="D39" s="24"/>
      <c r="E39" s="110"/>
      <c r="F39" s="82"/>
    </row>
    <row r="40" spans="1:6">
      <c r="A40" s="16" t="s">
        <v>136</v>
      </c>
      <c r="B40" s="25"/>
      <c r="C40" s="48"/>
      <c r="D40" s="25"/>
      <c r="E40" s="115"/>
      <c r="F40" s="84"/>
    </row>
    <row r="41" spans="1:6">
      <c r="A41" t="s">
        <v>137</v>
      </c>
      <c r="B41" s="39">
        <v>22.8</v>
      </c>
      <c r="C41" s="46">
        <v>36.299999999999997</v>
      </c>
      <c r="D41" s="39">
        <v>51.5</v>
      </c>
      <c r="E41" s="167">
        <f>'Financial Statements'!H5/('Financial Statements'!C6/365)</f>
        <v>0</v>
      </c>
      <c r="F41" s="73" t="str">
        <f>IF(E41=0," ",(E41-C41)/ABS(C41))</f>
        <v xml:space="preserve"> </v>
      </c>
    </row>
    <row r="42" spans="1:6">
      <c r="A42" s="3" t="s">
        <v>138</v>
      </c>
      <c r="B42" s="39">
        <v>26.9</v>
      </c>
      <c r="C42" s="46">
        <v>11.9</v>
      </c>
      <c r="D42" s="39">
        <v>6.8</v>
      </c>
      <c r="E42" s="167" t="e">
        <f>'Financial Statements'!C6/('Financial Statements'!H6)</f>
        <v>#DIV/0!</v>
      </c>
      <c r="F42" s="73" t="e">
        <f>IF(E42=0," ",(E42-C42)/ABS(C42))</f>
        <v>#DIV/0!</v>
      </c>
    </row>
    <row r="43" spans="1:6">
      <c r="A43" t="s">
        <v>139</v>
      </c>
      <c r="B43" s="39">
        <v>19.100000000000001</v>
      </c>
      <c r="C43" s="46">
        <v>26.1</v>
      </c>
      <c r="D43" s="39">
        <v>41.5</v>
      </c>
      <c r="E43" s="116">
        <f>('Financial Statements'!H13/'Financial Statements'!C6)*100</f>
        <v>100</v>
      </c>
      <c r="F43" s="73">
        <f>IF(E43=0," ",(E43-C43)/ABS(C43))</f>
        <v>2.8314176245210727</v>
      </c>
    </row>
    <row r="44" spans="1:6">
      <c r="A44" t="s">
        <v>140</v>
      </c>
      <c r="B44" s="39">
        <v>15.9</v>
      </c>
      <c r="C44" s="46">
        <v>8.6</v>
      </c>
      <c r="D44" s="39">
        <v>4.7</v>
      </c>
      <c r="E44" s="116">
        <f>('Financial Statements'!C5/('Financial Statements'!H7-'Financial Statements'!H19))</f>
        <v>1</v>
      </c>
      <c r="F44" s="73">
        <f>IF(E44=0," ",(E44-C44)/ABS(C44))</f>
        <v>-0.88372093023255816</v>
      </c>
    </row>
    <row r="45" spans="1:6">
      <c r="A45" t="s">
        <v>141</v>
      </c>
      <c r="B45" s="39">
        <v>2.2000000000000002</v>
      </c>
      <c r="C45" s="46">
        <v>4.3</v>
      </c>
      <c r="D45" s="39">
        <v>7.6</v>
      </c>
      <c r="E45" s="116">
        <f>('Financial Statements'!H16/'Financial Statements'!C6)*100</f>
        <v>0</v>
      </c>
      <c r="F45" s="73" t="str">
        <f>IF(E45=0," ",(E45-C45)/ABS(C45))</f>
        <v xml:space="preserve"> </v>
      </c>
    </row>
    <row r="46" spans="1:6">
      <c r="B46" s="24"/>
      <c r="C46" s="45"/>
      <c r="D46" s="24"/>
      <c r="E46" s="110"/>
      <c r="F46" s="82"/>
    </row>
    <row r="47" spans="1:6">
      <c r="A47" s="16" t="s">
        <v>142</v>
      </c>
      <c r="B47" s="25"/>
      <c r="C47" s="48"/>
      <c r="D47" s="25"/>
      <c r="E47" s="115"/>
      <c r="F47" s="84"/>
    </row>
    <row r="48" spans="1:6">
      <c r="A48" t="s">
        <v>143</v>
      </c>
      <c r="B48" s="39">
        <v>4.5999999999999996</v>
      </c>
      <c r="C48" s="46">
        <v>1.7</v>
      </c>
      <c r="D48" s="39">
        <v>0.5</v>
      </c>
      <c r="E48" s="167">
        <f>(Trends!O87)*100</f>
        <v>-173.38750000000002</v>
      </c>
      <c r="F48" s="73">
        <f>IF(E48=0," ",(E48-C48)/ABS(C48))</f>
        <v>-102.99264705882354</v>
      </c>
    </row>
    <row r="49" spans="1:6">
      <c r="A49" t="s">
        <v>144</v>
      </c>
      <c r="B49" s="39">
        <v>17.2</v>
      </c>
      <c r="C49" s="46">
        <v>6.9</v>
      </c>
      <c r="D49" s="39">
        <v>1.4</v>
      </c>
      <c r="E49" s="167">
        <f>(Trends!O86)*100</f>
        <v>-173.38750000000002</v>
      </c>
      <c r="F49" s="73">
        <f>IF(E49=0," ",(E49-C49)/ABS(C49))</f>
        <v>-26.1286231884058</v>
      </c>
    </row>
    <row r="50" spans="1:6">
      <c r="A50" s="6" t="s">
        <v>145</v>
      </c>
      <c r="B50" s="40">
        <v>41.2</v>
      </c>
      <c r="C50" s="47">
        <v>14.4</v>
      </c>
      <c r="D50" s="40">
        <v>4.8</v>
      </c>
      <c r="E50" s="167">
        <f>(Trends!O85)*100</f>
        <v>-173.38750000000007</v>
      </c>
      <c r="F50" s="73">
        <f>IF(E50=0," ",(E50-C50)/ABS(C50))</f>
        <v>-13.040798611111116</v>
      </c>
    </row>
    <row r="51" spans="1:6">
      <c r="C51" s="130"/>
      <c r="E51" s="130"/>
      <c r="F51" s="73"/>
    </row>
  </sheetData>
  <sheetProtection password="CD7E" sheet="1" objects="1" scenarios="1"/>
  <phoneticPr fontId="5" type="noConversion"/>
  <printOptions horizontalCentered="1" verticalCentered="1" gridLinesSet="0"/>
  <pageMargins left="0.89" right="0.87" top="1" bottom="1.05" header="0.5" footer="0.52"/>
  <pageSetup orientation="portrait" horizontalDpi="300" verticalDpi="300" r:id="rId1"/>
  <headerFooter alignWithMargins="0">
    <oddHeader>&amp;C&amp;"Britannic Bold,Bold"&amp;12&amp;A</oddHeader>
    <oddFooter>&amp;L&amp;"Britannic Bold,Bold"FBA&amp;"Times New Roman,Regular"&amp;6&amp;XTM
&amp;"Britannic Bold,Bold"&amp;8&amp;XFinancial Business Assessment&amp;"Times New Roman,Regular"&amp;6&amp;XTM
Copyright 1998 J.W. Trailer, Ph.D.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32"/>
  <sheetViews>
    <sheetView showGridLines="0" showRowColHeaders="0" zoomScale="90" workbookViewId="0"/>
  </sheetViews>
  <sheetFormatPr defaultRowHeight="12.75"/>
  <cols>
    <col min="1" max="1" width="4.7109375" style="30" customWidth="1"/>
    <col min="2" max="2" width="9.140625" style="30"/>
    <col min="3" max="4" width="4.140625" style="30" customWidth="1"/>
    <col min="5" max="5" width="5" style="30" customWidth="1"/>
    <col min="6" max="6" width="9.140625" style="30"/>
    <col min="7" max="7" width="3.7109375" style="30" customWidth="1"/>
    <col min="8" max="8" width="4.5703125" style="30" customWidth="1"/>
    <col min="9" max="9" width="4.7109375" style="30" customWidth="1"/>
    <col min="10" max="10" width="9.140625" style="30"/>
    <col min="11" max="11" width="4.5703125" style="30" customWidth="1"/>
    <col min="12" max="13" width="4.42578125" style="30" customWidth="1"/>
    <col min="14" max="14" width="9.140625" style="30"/>
    <col min="15" max="15" width="4.28515625" style="30" customWidth="1"/>
    <col min="16" max="16" width="4.42578125" style="30" customWidth="1"/>
    <col min="17" max="17" width="4.140625" style="30" customWidth="1"/>
    <col min="18" max="18" width="9" style="30" customWidth="1"/>
    <col min="19" max="19" width="4" style="30" customWidth="1"/>
    <col min="20" max="20" width="4.7109375" style="30" customWidth="1"/>
    <col min="21" max="21" width="4.42578125" style="30" customWidth="1"/>
    <col min="22" max="22" width="10" style="30" customWidth="1"/>
    <col min="23" max="23" width="3.85546875" style="30" customWidth="1"/>
    <col min="24" max="24" width="4.7109375" style="30" customWidth="1"/>
    <col min="25" max="16384" width="9.140625" style="30"/>
  </cols>
  <sheetData>
    <row r="1" spans="1:37" ht="13.5" thickBot="1">
      <c r="A1" s="239"/>
      <c r="B1" s="212"/>
      <c r="C1" s="212"/>
      <c r="D1" s="212"/>
      <c r="E1" s="212"/>
      <c r="F1" s="212"/>
      <c r="G1" s="212"/>
      <c r="H1" s="212"/>
      <c r="I1" s="212"/>
      <c r="J1" s="212"/>
      <c r="K1" s="213"/>
      <c r="L1" s="212"/>
      <c r="M1" s="212"/>
      <c r="N1" s="212"/>
      <c r="O1" s="212"/>
      <c r="P1" s="212"/>
      <c r="Q1" s="212"/>
      <c r="R1" s="212"/>
      <c r="S1" s="212"/>
      <c r="T1" s="212"/>
      <c r="U1" s="212"/>
      <c r="V1" s="212"/>
      <c r="W1" s="212"/>
      <c r="X1" s="239"/>
      <c r="Y1" s="283"/>
      <c r="Z1" s="283"/>
      <c r="AA1" s="283"/>
      <c r="AB1" s="283"/>
      <c r="AC1" s="283"/>
      <c r="AD1" s="283"/>
      <c r="AE1" s="283"/>
      <c r="AF1" s="283"/>
      <c r="AG1" s="283"/>
      <c r="AH1" s="283"/>
      <c r="AI1" s="283"/>
      <c r="AJ1" s="283"/>
      <c r="AK1" s="283"/>
    </row>
    <row r="2" spans="1:37">
      <c r="A2" s="239"/>
      <c r="B2" s="212"/>
      <c r="C2" s="212"/>
      <c r="D2" s="212"/>
      <c r="E2" s="212"/>
      <c r="F2" s="212"/>
      <c r="G2" s="212"/>
      <c r="H2" s="212"/>
      <c r="I2" s="212"/>
      <c r="J2" s="212"/>
      <c r="K2" s="212"/>
      <c r="L2" s="212"/>
      <c r="M2" s="212"/>
      <c r="N2" s="212"/>
      <c r="O2" s="212"/>
      <c r="P2" s="212"/>
      <c r="Q2" s="212"/>
      <c r="R2" s="212"/>
      <c r="S2" s="212"/>
      <c r="T2" s="212"/>
      <c r="U2" s="212"/>
      <c r="V2" s="204" t="s">
        <v>118</v>
      </c>
      <c r="W2" s="205"/>
      <c r="X2" s="239"/>
      <c r="Y2" s="283"/>
      <c r="Z2" s="283"/>
      <c r="AA2" s="283"/>
      <c r="AB2" s="283"/>
      <c r="AC2" s="283"/>
      <c r="AD2" s="283"/>
      <c r="AE2" s="283"/>
      <c r="AF2" s="283"/>
      <c r="AG2" s="283"/>
      <c r="AH2" s="283"/>
      <c r="AI2" s="283"/>
      <c r="AJ2" s="283"/>
      <c r="AK2" s="283"/>
    </row>
    <row r="3" spans="1:37" ht="13.5" thickBot="1">
      <c r="A3" s="239"/>
      <c r="B3" s="212"/>
      <c r="C3" s="212"/>
      <c r="D3" s="212"/>
      <c r="E3" s="212"/>
      <c r="F3" s="212"/>
      <c r="G3" s="212"/>
      <c r="H3" s="212"/>
      <c r="I3" s="212"/>
      <c r="J3" s="212"/>
      <c r="K3" s="212"/>
      <c r="L3" s="212"/>
      <c r="M3" s="212"/>
      <c r="N3" s="212"/>
      <c r="O3" s="212"/>
      <c r="P3" s="212"/>
      <c r="Q3" s="212"/>
      <c r="R3" s="212"/>
      <c r="S3" s="212"/>
      <c r="T3" s="212"/>
      <c r="U3" s="219"/>
      <c r="V3" s="235">
        <v>1</v>
      </c>
      <c r="W3" s="207"/>
      <c r="X3" s="239"/>
      <c r="Y3" s="283"/>
      <c r="Z3" s="283"/>
      <c r="AA3" s="283"/>
      <c r="AB3" s="283"/>
      <c r="AC3" s="283"/>
      <c r="AD3" s="283"/>
      <c r="AE3" s="283"/>
      <c r="AF3" s="283"/>
      <c r="AG3" s="283"/>
      <c r="AH3" s="283"/>
      <c r="AI3" s="283"/>
      <c r="AJ3" s="283"/>
      <c r="AK3" s="283"/>
    </row>
    <row r="4" spans="1:37">
      <c r="A4" s="239"/>
      <c r="B4" s="212"/>
      <c r="C4" s="212"/>
      <c r="D4" s="212"/>
      <c r="E4" s="212"/>
      <c r="F4" s="212"/>
      <c r="G4" s="212"/>
      <c r="H4" s="212"/>
      <c r="I4" s="212"/>
      <c r="J4" s="212"/>
      <c r="K4" s="212"/>
      <c r="L4" s="212"/>
      <c r="M4" s="212"/>
      <c r="N4" s="212"/>
      <c r="O4" s="212"/>
      <c r="P4" s="212"/>
      <c r="Q4" s="212"/>
      <c r="R4" s="204" t="s">
        <v>201</v>
      </c>
      <c r="S4" s="205"/>
      <c r="T4" s="220"/>
      <c r="U4" s="212"/>
      <c r="V4" s="228">
        <v>1</v>
      </c>
      <c r="W4" s="209" t="str">
        <f>IF(V4&gt;V3,"-","+")</f>
        <v>+</v>
      </c>
      <c r="X4" s="239"/>
      <c r="Y4" s="283"/>
      <c r="Z4" s="283"/>
      <c r="AA4" s="283"/>
      <c r="AB4" s="283"/>
      <c r="AC4" s="283"/>
      <c r="AD4" s="283"/>
      <c r="AE4" s="283"/>
      <c r="AF4" s="283"/>
      <c r="AG4" s="283"/>
      <c r="AH4" s="283"/>
      <c r="AI4" s="283"/>
      <c r="AJ4" s="283"/>
      <c r="AK4" s="283"/>
    </row>
    <row r="5" spans="1:37" ht="16.5" thickBot="1">
      <c r="A5" s="239"/>
      <c r="B5" s="212"/>
      <c r="C5" s="214" t="str">
        <f>'Financial Statements'!A1</f>
        <v>HoloView</v>
      </c>
      <c r="D5" s="212"/>
      <c r="E5" s="212"/>
      <c r="F5" s="212"/>
      <c r="G5" s="212"/>
      <c r="H5" s="212"/>
      <c r="I5" s="212"/>
      <c r="J5" s="212"/>
      <c r="K5" s="215"/>
      <c r="L5" s="212"/>
      <c r="M5" s="212"/>
      <c r="N5" s="212"/>
      <c r="O5" s="212"/>
      <c r="P5" s="212"/>
      <c r="Q5" s="219"/>
      <c r="R5" s="231">
        <f>1-('Financial Statements'!C9/'Financial Statements'!C6)</f>
        <v>1</v>
      </c>
      <c r="S5" s="207"/>
      <c r="T5" s="222"/>
      <c r="U5" s="212"/>
      <c r="V5" s="210">
        <f>'Program Notes'!$B58</f>
        <v>4.9580034946834273E-2</v>
      </c>
      <c r="W5" s="211" t="str">
        <f>IF(V5&lt;0,"-","+")</f>
        <v>+</v>
      </c>
      <c r="X5" s="239"/>
      <c r="Y5" s="283"/>
      <c r="Z5" s="283"/>
      <c r="AA5" s="283"/>
      <c r="AB5" s="283"/>
      <c r="AC5" s="283"/>
      <c r="AD5" s="283"/>
      <c r="AE5" s="283"/>
      <c r="AF5" s="283"/>
      <c r="AG5" s="283"/>
      <c r="AH5" s="283"/>
      <c r="AI5" s="283"/>
      <c r="AJ5" s="283"/>
      <c r="AK5" s="283"/>
    </row>
    <row r="6" spans="1:37" ht="13.5" thickBot="1">
      <c r="A6" s="239"/>
      <c r="B6" s="212"/>
      <c r="C6" s="212"/>
      <c r="D6" s="216" t="s">
        <v>202</v>
      </c>
      <c r="E6" s="212"/>
      <c r="F6" s="217" t="str">
        <f>'Industry Norms'!A1</f>
        <v>SIC 5199</v>
      </c>
      <c r="G6" s="212"/>
      <c r="H6" s="212"/>
      <c r="I6" s="212"/>
      <c r="J6" s="212"/>
      <c r="K6" s="212"/>
      <c r="L6" s="212"/>
      <c r="M6" s="212"/>
      <c r="N6" s="212"/>
      <c r="O6" s="212"/>
      <c r="P6" s="220"/>
      <c r="Q6" s="212"/>
      <c r="R6" s="228">
        <f>'Industry Norms'!D26*0.01</f>
        <v>0.28499994360191977</v>
      </c>
      <c r="S6" s="209" t="str">
        <f>IF(R6&gt;R5,"-","+")</f>
        <v>+</v>
      </c>
      <c r="T6" s="220"/>
      <c r="U6" s="212"/>
      <c r="V6" s="212"/>
      <c r="W6" s="212"/>
      <c r="X6" s="239"/>
      <c r="Y6" s="283"/>
      <c r="Z6" s="283"/>
      <c r="AA6" s="283"/>
      <c r="AB6" s="283"/>
      <c r="AC6" s="283"/>
      <c r="AD6" s="283"/>
      <c r="AE6" s="283"/>
      <c r="AF6" s="283"/>
      <c r="AG6" s="283"/>
      <c r="AH6" s="283"/>
      <c r="AI6" s="283"/>
      <c r="AJ6" s="283"/>
      <c r="AK6" s="283"/>
    </row>
    <row r="7" spans="1:37" ht="13.5" thickBot="1">
      <c r="A7" s="239"/>
      <c r="B7" s="212"/>
      <c r="C7" s="212"/>
      <c r="D7" s="217" t="str">
        <f>'Industry Norms'!A2</f>
        <v>Nondurable Goods Wholesale Manufacturing</v>
      </c>
      <c r="E7" s="212"/>
      <c r="F7" s="212"/>
      <c r="G7" s="212"/>
      <c r="H7" s="212"/>
      <c r="I7" s="212"/>
      <c r="J7" s="212"/>
      <c r="K7" s="212"/>
      <c r="L7" s="212"/>
      <c r="M7" s="212"/>
      <c r="N7" s="212"/>
      <c r="O7" s="212"/>
      <c r="P7" s="220"/>
      <c r="Q7" s="212"/>
      <c r="R7" s="210">
        <f>'Program Notes'!$B60</f>
        <v>1.7449988737477523E-2</v>
      </c>
      <c r="S7" s="211" t="str">
        <f>IF(R7&lt;0,"-","+")</f>
        <v>+</v>
      </c>
      <c r="T7" s="220"/>
      <c r="U7" s="212"/>
      <c r="V7" s="204" t="s">
        <v>198</v>
      </c>
      <c r="W7" s="205"/>
      <c r="X7" s="239"/>
      <c r="Y7" s="283"/>
      <c r="Z7" s="283"/>
      <c r="AA7" s="283"/>
      <c r="AB7" s="283"/>
      <c r="AC7" s="283"/>
      <c r="AD7" s="283"/>
      <c r="AE7" s="283"/>
      <c r="AF7" s="283"/>
      <c r="AG7" s="283"/>
      <c r="AH7" s="283"/>
      <c r="AI7" s="283"/>
      <c r="AJ7" s="283"/>
      <c r="AK7" s="283"/>
    </row>
    <row r="8" spans="1:37" ht="13.5" thickBot="1">
      <c r="A8" s="239"/>
      <c r="B8" s="212"/>
      <c r="C8" s="218"/>
      <c r="D8" s="218"/>
      <c r="E8" s="212"/>
      <c r="F8" s="212"/>
      <c r="G8" s="212"/>
      <c r="H8" s="212"/>
      <c r="I8" s="212"/>
      <c r="J8" s="212"/>
      <c r="K8" s="212"/>
      <c r="L8" s="212"/>
      <c r="M8" s="212"/>
      <c r="N8" s="212"/>
      <c r="O8" s="212"/>
      <c r="P8" s="220"/>
      <c r="Q8" s="212"/>
      <c r="R8" s="212"/>
      <c r="S8" s="212"/>
      <c r="T8" s="220"/>
      <c r="U8" s="224" t="s">
        <v>203</v>
      </c>
      <c r="V8" s="236">
        <f>'Financial Statements'!C9/'Financial Statements'!C6</f>
        <v>0</v>
      </c>
      <c r="W8" s="207"/>
      <c r="X8" s="239"/>
      <c r="Y8" s="283"/>
      <c r="Z8" s="283"/>
      <c r="AA8" s="283"/>
      <c r="AB8" s="283"/>
      <c r="AC8" s="283"/>
      <c r="AD8" s="283"/>
      <c r="AE8" s="283"/>
      <c r="AF8" s="283"/>
      <c r="AG8" s="283"/>
      <c r="AH8" s="283"/>
      <c r="AI8" s="283"/>
      <c r="AJ8" s="283"/>
      <c r="AK8" s="283"/>
    </row>
    <row r="9" spans="1:37">
      <c r="A9" s="239"/>
      <c r="B9" s="218"/>
      <c r="C9" s="218"/>
      <c r="D9" s="218"/>
      <c r="E9" s="212"/>
      <c r="F9" s="212"/>
      <c r="G9" s="212"/>
      <c r="H9" s="212"/>
      <c r="I9" s="212"/>
      <c r="J9" s="204" t="s">
        <v>160</v>
      </c>
      <c r="K9" s="205"/>
      <c r="L9" s="212"/>
      <c r="M9" s="212"/>
      <c r="N9" s="212"/>
      <c r="O9" s="212"/>
      <c r="P9" s="220"/>
      <c r="Q9" s="212"/>
      <c r="R9" s="232" t="s">
        <v>49</v>
      </c>
      <c r="S9" s="205"/>
      <c r="T9" s="212"/>
      <c r="U9" s="212"/>
      <c r="V9" s="237">
        <f>1-R6</f>
        <v>0.71500005639808029</v>
      </c>
      <c r="W9" s="209" t="str">
        <f>IF(V9&gt;V8,"-","+")</f>
        <v>-</v>
      </c>
      <c r="X9" s="239"/>
      <c r="Y9" s="283"/>
      <c r="Z9" s="283"/>
      <c r="AA9" s="283"/>
      <c r="AB9" s="283"/>
      <c r="AC9" s="283"/>
      <c r="AD9" s="283"/>
      <c r="AE9" s="283"/>
      <c r="AF9" s="283"/>
      <c r="AG9" s="283"/>
      <c r="AH9" s="283"/>
      <c r="AI9" s="283"/>
      <c r="AJ9" s="283"/>
      <c r="AK9" s="283"/>
    </row>
    <row r="10" spans="1:37" ht="13.5" thickBot="1">
      <c r="A10" s="239"/>
      <c r="B10" s="212"/>
      <c r="C10" s="212"/>
      <c r="D10" s="218"/>
      <c r="E10" s="212"/>
      <c r="F10" s="212"/>
      <c r="G10" s="212"/>
      <c r="H10" s="212"/>
      <c r="I10" s="219"/>
      <c r="J10" s="206">
        <f>Trends!O87</f>
        <v>-1.7338750000000001</v>
      </c>
      <c r="K10" s="207"/>
      <c r="L10" s="219"/>
      <c r="M10" s="219"/>
      <c r="N10" s="219"/>
      <c r="O10" s="219"/>
      <c r="P10" s="222"/>
      <c r="Q10" s="224" t="s">
        <v>203</v>
      </c>
      <c r="R10" s="233">
        <f>'Financial Statements'!C25/'Financial Statements'!C6</f>
        <v>0</v>
      </c>
      <c r="S10" s="207"/>
      <c r="T10" s="212"/>
      <c r="U10" s="212"/>
      <c r="V10" s="210">
        <f>'Program Notes'!$B64</f>
        <v>6.2959966294466471E-2</v>
      </c>
      <c r="W10" s="211" t="str">
        <f>IF(V10&lt;0,"-","+")</f>
        <v>+</v>
      </c>
      <c r="X10" s="239"/>
      <c r="Y10" s="283"/>
      <c r="Z10" s="283"/>
      <c r="AA10" s="283"/>
      <c r="AB10" s="283"/>
      <c r="AC10" s="283"/>
      <c r="AD10" s="283"/>
      <c r="AE10" s="283"/>
      <c r="AF10" s="283"/>
      <c r="AG10" s="283"/>
      <c r="AH10" s="283"/>
      <c r="AI10" s="283"/>
      <c r="AJ10" s="283"/>
      <c r="AK10" s="283"/>
    </row>
    <row r="11" spans="1:37" ht="13.5" thickBot="1">
      <c r="A11" s="239"/>
      <c r="B11" s="212"/>
      <c r="C11" s="212"/>
      <c r="D11" s="218"/>
      <c r="E11" s="212"/>
      <c r="F11" s="212"/>
      <c r="G11" s="212"/>
      <c r="H11" s="220"/>
      <c r="I11" s="212"/>
      <c r="J11" s="208">
        <f>'Industry Norms'!$D27*0.01</f>
        <v>3.10000272590721E-2</v>
      </c>
      <c r="K11" s="209" t="str">
        <f>IF(J11&gt;J10,"-","+")</f>
        <v>-</v>
      </c>
      <c r="L11" s="212"/>
      <c r="M11" s="212"/>
      <c r="N11" s="212"/>
      <c r="O11" s="212"/>
      <c r="P11" s="220"/>
      <c r="Q11" s="212"/>
      <c r="R11" s="234"/>
      <c r="S11" s="207"/>
      <c r="T11" s="212"/>
      <c r="U11" s="212"/>
      <c r="V11" s="212"/>
      <c r="W11" s="212"/>
      <c r="X11" s="239"/>
      <c r="Y11" s="283"/>
      <c r="Z11" s="283"/>
      <c r="AA11" s="283"/>
      <c r="AB11" s="283"/>
      <c r="AC11" s="283"/>
      <c r="AD11" s="283"/>
      <c r="AE11" s="283"/>
      <c r="AF11" s="283"/>
      <c r="AG11" s="283"/>
      <c r="AH11" s="283"/>
      <c r="AI11" s="283"/>
      <c r="AJ11" s="283"/>
      <c r="AK11" s="283"/>
    </row>
    <row r="12" spans="1:37" ht="13.5" thickBot="1">
      <c r="A12" s="239"/>
      <c r="B12" s="212"/>
      <c r="C12" s="212"/>
      <c r="D12" s="221"/>
      <c r="E12" s="212"/>
      <c r="F12" s="212"/>
      <c r="G12" s="212"/>
      <c r="H12" s="220"/>
      <c r="I12" s="212"/>
      <c r="J12" s="210">
        <f>'Program Notes'!$B56</f>
        <v>-0.11764705882352938</v>
      </c>
      <c r="K12" s="211" t="str">
        <f>IF(J12&lt;0,"-","+")</f>
        <v>-</v>
      </c>
      <c r="L12" s="212"/>
      <c r="M12" s="212"/>
      <c r="N12" s="212"/>
      <c r="O12" s="212"/>
      <c r="P12" s="220"/>
      <c r="Q12" s="212"/>
      <c r="R12" s="210"/>
      <c r="S12" s="211"/>
      <c r="T12" s="212"/>
      <c r="U12" s="212"/>
      <c r="V12" s="204" t="s">
        <v>199</v>
      </c>
      <c r="W12" s="205"/>
      <c r="X12" s="239"/>
      <c r="Y12" s="283"/>
      <c r="Z12" s="283"/>
      <c r="AA12" s="283"/>
      <c r="AB12" s="283"/>
      <c r="AC12" s="283"/>
      <c r="AD12" s="283"/>
      <c r="AE12" s="283"/>
      <c r="AF12" s="283"/>
      <c r="AG12" s="283"/>
      <c r="AH12" s="283"/>
      <c r="AI12" s="283"/>
      <c r="AJ12" s="283"/>
      <c r="AK12" s="283"/>
    </row>
    <row r="13" spans="1:37" ht="13.5" thickBot="1">
      <c r="A13" s="239"/>
      <c r="B13" s="212"/>
      <c r="C13" s="212"/>
      <c r="D13" s="221"/>
      <c r="E13" s="212"/>
      <c r="F13" s="212"/>
      <c r="G13" s="212"/>
      <c r="H13" s="220"/>
      <c r="I13" s="212"/>
      <c r="J13" s="212"/>
      <c r="K13" s="212"/>
      <c r="L13" s="212"/>
      <c r="M13" s="212"/>
      <c r="N13" s="212"/>
      <c r="O13" s="212"/>
      <c r="P13" s="220"/>
      <c r="Q13" s="212"/>
      <c r="R13" s="212"/>
      <c r="S13" s="212"/>
      <c r="T13" s="212"/>
      <c r="U13" s="219"/>
      <c r="V13" s="236">
        <f>'Financial Statements'!C10/'Financial Statements'!C6</f>
        <v>0</v>
      </c>
      <c r="W13" s="207"/>
      <c r="X13" s="239"/>
      <c r="Y13" s="283"/>
      <c r="Z13" s="283"/>
      <c r="AA13" s="283"/>
      <c r="AB13" s="283"/>
      <c r="AC13" s="283"/>
      <c r="AD13" s="283"/>
      <c r="AE13" s="283"/>
      <c r="AF13" s="283"/>
      <c r="AG13" s="283"/>
      <c r="AH13" s="283"/>
      <c r="AI13" s="283"/>
      <c r="AJ13" s="283"/>
      <c r="AK13" s="283"/>
    </row>
    <row r="14" spans="1:37" ht="13.5" thickBot="1">
      <c r="A14" s="239"/>
      <c r="B14" s="212"/>
      <c r="C14" s="218"/>
      <c r="D14" s="218"/>
      <c r="E14" s="218"/>
      <c r="F14" s="218"/>
      <c r="G14" s="212"/>
      <c r="H14" s="220"/>
      <c r="I14" s="212"/>
      <c r="J14" s="212"/>
      <c r="K14" s="212"/>
      <c r="L14" s="212"/>
      <c r="M14" s="212"/>
      <c r="N14" s="212"/>
      <c r="O14" s="212"/>
      <c r="P14" s="220"/>
      <c r="Q14" s="212"/>
      <c r="R14" s="204" t="s">
        <v>204</v>
      </c>
      <c r="S14" s="205"/>
      <c r="T14" s="220"/>
      <c r="U14" s="212"/>
      <c r="V14" s="238"/>
      <c r="W14" s="209"/>
      <c r="X14" s="239"/>
      <c r="Y14" s="283"/>
      <c r="Z14" s="283"/>
      <c r="AA14" s="283"/>
      <c r="AB14" s="283"/>
      <c r="AC14" s="283"/>
      <c r="AD14" s="283"/>
      <c r="AE14" s="283"/>
      <c r="AF14" s="283"/>
      <c r="AG14" s="283"/>
      <c r="AH14" s="283"/>
      <c r="AI14" s="283"/>
      <c r="AJ14" s="283"/>
      <c r="AK14" s="283"/>
    </row>
    <row r="15" spans="1:37" ht="13.5" thickBot="1">
      <c r="A15" s="239"/>
      <c r="B15" s="212"/>
      <c r="C15" s="218"/>
      <c r="D15" s="218"/>
      <c r="E15" s="212"/>
      <c r="F15" s="226" t="s">
        <v>159</v>
      </c>
      <c r="G15" s="205"/>
      <c r="H15" s="220"/>
      <c r="I15" s="212"/>
      <c r="J15" s="212"/>
      <c r="K15" s="212"/>
      <c r="L15" s="212"/>
      <c r="M15" s="212"/>
      <c r="N15" s="212"/>
      <c r="O15" s="212"/>
      <c r="P15" s="220"/>
      <c r="Q15" s="224" t="s">
        <v>203</v>
      </c>
      <c r="R15" s="231">
        <f>('Financial Statements'!C22-'Financial Statements'!C9)/'Financial Statements'!C6</f>
        <v>2.7338750000000003</v>
      </c>
      <c r="S15" s="207"/>
      <c r="T15" s="222"/>
      <c r="U15" s="212"/>
      <c r="V15" s="210"/>
      <c r="W15" s="211"/>
      <c r="X15" s="239"/>
      <c r="Y15" s="283"/>
      <c r="Z15" s="283"/>
      <c r="AA15" s="283"/>
      <c r="AB15" s="283"/>
      <c r="AC15" s="283"/>
      <c r="AD15" s="283"/>
      <c r="AE15" s="283"/>
      <c r="AF15" s="283"/>
      <c r="AG15" s="283"/>
      <c r="AH15" s="283"/>
      <c r="AI15" s="283"/>
      <c r="AJ15" s="283"/>
      <c r="AK15" s="283"/>
    </row>
    <row r="16" spans="1:37" ht="13.5" thickBot="1">
      <c r="A16" s="239"/>
      <c r="B16" s="212"/>
      <c r="C16" s="212"/>
      <c r="D16" s="212"/>
      <c r="E16" s="219"/>
      <c r="F16" s="206">
        <f>Trends!O86</f>
        <v>-1.7338750000000001</v>
      </c>
      <c r="G16" s="207"/>
      <c r="H16" s="222"/>
      <c r="I16" s="212"/>
      <c r="J16" s="212"/>
      <c r="K16" s="212"/>
      <c r="L16" s="212"/>
      <c r="M16" s="212"/>
      <c r="N16" s="212"/>
      <c r="O16" s="212"/>
      <c r="P16" s="212"/>
      <c r="Q16" s="212"/>
      <c r="R16" s="208">
        <f>((1-'Industry Norms'!$D27)-(1-'Industry Norms'!$D26))*0.01</f>
        <v>0.25399991634284769</v>
      </c>
      <c r="S16" s="209" t="str">
        <f>IF(R16&gt;R15,"-","+")</f>
        <v>+</v>
      </c>
      <c r="T16" s="220"/>
      <c r="U16" s="212"/>
      <c r="V16" s="212"/>
      <c r="W16" s="212"/>
      <c r="X16" s="239"/>
      <c r="Y16" s="283"/>
      <c r="Z16" s="283"/>
      <c r="AA16" s="283"/>
      <c r="AB16" s="283"/>
      <c r="AC16" s="283"/>
      <c r="AD16" s="283"/>
      <c r="AE16" s="283"/>
      <c r="AF16" s="283"/>
      <c r="AG16" s="283"/>
      <c r="AH16" s="283"/>
      <c r="AI16" s="283"/>
      <c r="AJ16" s="283"/>
      <c r="AK16" s="283"/>
    </row>
    <row r="17" spans="1:37" ht="13.5" thickBot="1">
      <c r="A17" s="239"/>
      <c r="B17" s="212"/>
      <c r="C17" s="223"/>
      <c r="D17" s="220"/>
      <c r="E17" s="212"/>
      <c r="F17" s="208">
        <f>'Industry Norms'!$C49*0.01</f>
        <v>5.9000000000000004E-2</v>
      </c>
      <c r="G17" s="209" t="str">
        <f>IF(F17&gt;F16,"-","+")</f>
        <v>-</v>
      </c>
      <c r="H17" s="220"/>
      <c r="I17" s="212"/>
      <c r="J17" s="212"/>
      <c r="K17" s="212"/>
      <c r="L17" s="212"/>
      <c r="M17" s="212"/>
      <c r="N17" s="212"/>
      <c r="O17" s="212"/>
      <c r="P17" s="212"/>
      <c r="Q17" s="212"/>
      <c r="R17" s="210">
        <f>'Program Notes'!$B61</f>
        <v>-1.6261139317290622E-2</v>
      </c>
      <c r="S17" s="211" t="str">
        <f>IF(R17&lt;0,"-","+")</f>
        <v>-</v>
      </c>
      <c r="T17" s="220"/>
      <c r="U17" s="212"/>
      <c r="V17" s="204" t="s">
        <v>205</v>
      </c>
      <c r="W17" s="205"/>
      <c r="X17" s="239"/>
      <c r="Y17" s="283"/>
      <c r="Z17" s="283"/>
      <c r="AA17" s="283"/>
      <c r="AB17" s="283"/>
      <c r="AC17" s="283"/>
      <c r="AD17" s="283"/>
      <c r="AE17" s="283"/>
      <c r="AF17" s="283"/>
      <c r="AG17" s="283"/>
      <c r="AH17" s="283"/>
      <c r="AI17" s="283"/>
      <c r="AJ17" s="283"/>
      <c r="AK17" s="283"/>
    </row>
    <row r="18" spans="1:37" ht="13.5" thickBot="1">
      <c r="A18" s="239"/>
      <c r="B18" s="227" t="s">
        <v>158</v>
      </c>
      <c r="C18" s="205"/>
      <c r="D18" s="220"/>
      <c r="E18" s="212"/>
      <c r="F18" s="210">
        <f>'Program Notes'!$B53</f>
        <v>-0.14492753623188406</v>
      </c>
      <c r="G18" s="211" t="str">
        <f>IF(F18&lt;0,"-","+")</f>
        <v>-</v>
      </c>
      <c r="H18" s="220"/>
      <c r="I18" s="212"/>
      <c r="J18" s="212"/>
      <c r="K18" s="212"/>
      <c r="L18" s="212"/>
      <c r="M18" s="212"/>
      <c r="N18" s="212"/>
      <c r="O18" s="212"/>
      <c r="P18" s="212"/>
      <c r="Q18" s="212"/>
      <c r="R18" s="212"/>
      <c r="S18" s="212"/>
      <c r="T18" s="220"/>
      <c r="U18" s="224" t="s">
        <v>206</v>
      </c>
      <c r="V18" s="236">
        <f>('Financial Statements'!C22-'Financial Statements'!C10-'Financial Statements'!C9)/'Financial Statements'!C6</f>
        <v>2.7338750000000003</v>
      </c>
      <c r="W18" s="207"/>
      <c r="X18" s="239"/>
      <c r="Y18" s="283"/>
      <c r="Z18" s="283"/>
      <c r="AA18" s="283"/>
      <c r="AB18" s="283"/>
      <c r="AC18" s="283"/>
      <c r="AD18" s="283"/>
      <c r="AE18" s="283"/>
      <c r="AF18" s="283"/>
      <c r="AG18" s="283"/>
      <c r="AH18" s="283"/>
      <c r="AI18" s="283"/>
      <c r="AJ18" s="283"/>
      <c r="AK18" s="283"/>
    </row>
    <row r="19" spans="1:37" ht="13.5" thickBot="1">
      <c r="A19" s="239"/>
      <c r="B19" s="206">
        <f>Trends!O85</f>
        <v>-1.7338750000000007</v>
      </c>
      <c r="C19" s="207"/>
      <c r="D19" s="222"/>
      <c r="E19" s="212"/>
      <c r="F19" s="212"/>
      <c r="G19" s="212"/>
      <c r="H19" s="220"/>
      <c r="I19" s="212"/>
      <c r="J19" s="212"/>
      <c r="K19" s="212"/>
      <c r="L19" s="212"/>
      <c r="M19" s="212"/>
      <c r="N19" s="212"/>
      <c r="O19" s="212"/>
      <c r="P19" s="212"/>
      <c r="Q19" s="212"/>
      <c r="R19" s="212"/>
      <c r="S19" s="212"/>
      <c r="T19" s="212"/>
      <c r="U19" s="212"/>
      <c r="V19" s="238"/>
      <c r="W19" s="209"/>
      <c r="X19" s="239"/>
      <c r="Y19" s="283"/>
      <c r="Z19" s="283"/>
      <c r="AA19" s="283"/>
      <c r="AB19" s="283"/>
      <c r="AC19" s="283"/>
      <c r="AD19" s="283"/>
      <c r="AE19" s="283"/>
      <c r="AF19" s="283"/>
      <c r="AG19" s="283"/>
      <c r="AH19" s="283"/>
      <c r="AI19" s="283"/>
      <c r="AJ19" s="283"/>
      <c r="AK19" s="283"/>
    </row>
    <row r="20" spans="1:37" ht="13.5" thickBot="1">
      <c r="A20" s="239"/>
      <c r="B20" s="228">
        <f>'Industry Norms'!$C50*0.01</f>
        <v>0.13500000000000001</v>
      </c>
      <c r="C20" s="209" t="str">
        <f>IF(B20&gt;B19,"-","+")</f>
        <v>-</v>
      </c>
      <c r="D20" s="220"/>
      <c r="E20" s="212"/>
      <c r="F20" s="212"/>
      <c r="G20" s="212"/>
      <c r="H20" s="220"/>
      <c r="I20" s="212"/>
      <c r="J20" s="212"/>
      <c r="K20" s="212"/>
      <c r="L20" s="212"/>
      <c r="M20" s="212"/>
      <c r="N20" s="204" t="s">
        <v>173</v>
      </c>
      <c r="O20" s="205"/>
      <c r="P20" s="212"/>
      <c r="Q20" s="212"/>
      <c r="R20" s="212"/>
      <c r="S20" s="212"/>
      <c r="T20" s="212"/>
      <c r="U20" s="212"/>
      <c r="V20" s="210"/>
      <c r="W20" s="211"/>
      <c r="X20" s="239"/>
      <c r="Y20" s="283"/>
      <c r="Z20" s="283"/>
      <c r="AA20" s="283"/>
      <c r="AB20" s="283"/>
      <c r="AC20" s="283"/>
      <c r="AD20" s="283"/>
      <c r="AE20" s="283"/>
      <c r="AF20" s="283"/>
      <c r="AG20" s="283"/>
      <c r="AH20" s="283"/>
      <c r="AI20" s="283"/>
      <c r="AJ20" s="283"/>
      <c r="AK20" s="283"/>
    </row>
    <row r="21" spans="1:37" ht="13.5" thickBot="1">
      <c r="A21" s="239"/>
      <c r="B21" s="210">
        <f>'Program Notes'!$B52</f>
        <v>-6.2500000000000028E-2</v>
      </c>
      <c r="C21" s="211" t="str">
        <f>IF(B21&lt;0,"-","+")</f>
        <v>-</v>
      </c>
      <c r="D21" s="220"/>
      <c r="E21" s="212"/>
      <c r="F21" s="204" t="s">
        <v>207</v>
      </c>
      <c r="G21" s="205"/>
      <c r="H21" s="220"/>
      <c r="I21" s="212"/>
      <c r="J21" s="212"/>
      <c r="K21" s="212"/>
      <c r="L21" s="212"/>
      <c r="M21" s="219"/>
      <c r="N21" s="235">
        <v>1</v>
      </c>
      <c r="O21" s="207"/>
      <c r="P21" s="212"/>
      <c r="Q21" s="212"/>
      <c r="R21" s="212"/>
      <c r="S21" s="212"/>
      <c r="T21" s="212"/>
      <c r="U21" s="212"/>
      <c r="V21" s="218"/>
      <c r="W21" s="221"/>
      <c r="X21" s="239"/>
      <c r="Y21" s="283"/>
      <c r="Z21" s="283"/>
      <c r="AA21" s="283"/>
      <c r="AB21" s="283"/>
      <c r="AC21" s="283"/>
      <c r="AD21" s="283"/>
      <c r="AE21" s="283"/>
      <c r="AF21" s="283"/>
      <c r="AG21" s="283"/>
      <c r="AH21" s="283"/>
      <c r="AI21" s="283"/>
      <c r="AJ21" s="283"/>
      <c r="AK21" s="283"/>
    </row>
    <row r="22" spans="1:37" ht="13.5" thickBot="1">
      <c r="A22" s="239"/>
      <c r="B22" s="212"/>
      <c r="C22" s="212"/>
      <c r="D22" s="220"/>
      <c r="E22" s="224" t="s">
        <v>208</v>
      </c>
      <c r="F22" s="229">
        <f>Trends!O88</f>
        <v>1</v>
      </c>
      <c r="G22" s="207"/>
      <c r="H22" s="220"/>
      <c r="I22" s="212"/>
      <c r="J22" s="204" t="s">
        <v>163</v>
      </c>
      <c r="K22" s="205"/>
      <c r="L22" s="220"/>
      <c r="M22" s="212"/>
      <c r="N22" s="228">
        <v>1</v>
      </c>
      <c r="O22" s="209"/>
      <c r="P22" s="212"/>
      <c r="Q22" s="212"/>
      <c r="R22" s="204" t="s">
        <v>109</v>
      </c>
      <c r="S22" s="205"/>
      <c r="T22" s="212"/>
      <c r="U22" s="212"/>
      <c r="V22" s="212"/>
      <c r="W22" s="212"/>
      <c r="X22" s="239"/>
      <c r="Y22" s="283"/>
      <c r="Z22" s="283"/>
      <c r="AA22" s="283"/>
      <c r="AB22" s="283"/>
      <c r="AC22" s="283"/>
      <c r="AD22" s="283"/>
      <c r="AE22" s="283"/>
      <c r="AF22" s="283"/>
      <c r="AG22" s="283"/>
      <c r="AH22" s="283"/>
      <c r="AI22" s="283"/>
      <c r="AJ22" s="283"/>
      <c r="AK22" s="283"/>
    </row>
    <row r="23" spans="1:37" ht="13.5" thickBot="1">
      <c r="A23" s="239"/>
      <c r="B23" s="212"/>
      <c r="C23" s="212"/>
      <c r="D23" s="220"/>
      <c r="E23" s="212"/>
      <c r="F23" s="230">
        <f>'Industry Norms'!$D23/'Industry Norms'!$D22</f>
        <v>2.2883295016171141</v>
      </c>
      <c r="G23" s="209" t="str">
        <f>IF(F23&gt;F22,"-","+")</f>
        <v>-</v>
      </c>
      <c r="H23" s="220"/>
      <c r="I23" s="224" t="s">
        <v>208</v>
      </c>
      <c r="J23" s="229">
        <f>('Financial Statements'!C6)/'Financial Statements'!H13</f>
        <v>1</v>
      </c>
      <c r="K23" s="207"/>
      <c r="L23" s="222"/>
      <c r="M23" s="212"/>
      <c r="N23" s="210">
        <f>'Program Notes'!$B58</f>
        <v>4.9580034946834273E-2</v>
      </c>
      <c r="O23" s="211" t="str">
        <f>IF(N23&lt;0,"-","+")</f>
        <v>+</v>
      </c>
      <c r="P23" s="212"/>
      <c r="Q23" s="219"/>
      <c r="R23" s="236">
        <f>'Financial Statements'!H12/'Financial Statements'!H13</f>
        <v>0</v>
      </c>
      <c r="S23" s="207"/>
      <c r="T23" s="212"/>
      <c r="U23" s="212"/>
      <c r="V23" s="204" t="s">
        <v>72</v>
      </c>
      <c r="W23" s="205"/>
      <c r="X23" s="239"/>
      <c r="Y23" s="283"/>
      <c r="Z23" s="283"/>
      <c r="AA23" s="283"/>
      <c r="AB23" s="283"/>
      <c r="AC23" s="283"/>
      <c r="AD23" s="283"/>
      <c r="AE23" s="283"/>
      <c r="AF23" s="283"/>
      <c r="AG23" s="283"/>
      <c r="AH23" s="283"/>
      <c r="AI23" s="283"/>
      <c r="AJ23" s="283"/>
      <c r="AK23" s="283"/>
    </row>
    <row r="24" spans="1:37" ht="13.5" thickBot="1">
      <c r="A24" s="239"/>
      <c r="B24" s="212"/>
      <c r="C24" s="212"/>
      <c r="D24" s="220"/>
      <c r="E24" s="212"/>
      <c r="F24" s="210">
        <f>'Program Notes'!$B54</f>
        <v>0.10526330065278362</v>
      </c>
      <c r="G24" s="211" t="str">
        <f>IF(F24&lt;0,"-","+")</f>
        <v>+</v>
      </c>
      <c r="H24" s="212"/>
      <c r="I24" s="212"/>
      <c r="J24" s="230">
        <f>100/'Industry Norms'!C43</f>
        <v>3.6231884057971011</v>
      </c>
      <c r="K24" s="209" t="str">
        <f>IF(J24&gt;J23,"-","+")</f>
        <v>-</v>
      </c>
      <c r="L24" s="220"/>
      <c r="M24" s="212"/>
      <c r="N24" s="212"/>
      <c r="O24" s="212"/>
      <c r="P24" s="220"/>
      <c r="Q24" s="212"/>
      <c r="R24" s="228">
        <f>(1-R30)</f>
        <v>0.15099982290456948</v>
      </c>
      <c r="S24" s="209" t="str">
        <f>IF(R24&gt;R23,"-","+")</f>
        <v>-</v>
      </c>
      <c r="T24" s="212"/>
      <c r="U24" s="219"/>
      <c r="V24" s="236">
        <f>'Financial Statements'!H6/'Financial Statements'!H13</f>
        <v>0</v>
      </c>
      <c r="W24" s="207"/>
      <c r="X24" s="239"/>
      <c r="Y24" s="283"/>
      <c r="Z24" s="283"/>
      <c r="AA24" s="283"/>
      <c r="AB24" s="283"/>
      <c r="AC24" s="283"/>
      <c r="AD24" s="283"/>
      <c r="AE24" s="283"/>
      <c r="AF24" s="283"/>
      <c r="AG24" s="283"/>
      <c r="AH24" s="283"/>
      <c r="AI24" s="283"/>
      <c r="AJ24" s="283"/>
      <c r="AK24" s="283"/>
    </row>
    <row r="25" spans="1:37" ht="13.5" thickBot="1">
      <c r="A25" s="239"/>
      <c r="B25" s="212"/>
      <c r="C25" s="212"/>
      <c r="D25" s="220"/>
      <c r="E25" s="212"/>
      <c r="F25" s="212"/>
      <c r="G25" s="212"/>
      <c r="H25" s="212"/>
      <c r="I25" s="212"/>
      <c r="J25" s="210">
        <f>'Program Notes'!$B57</f>
        <v>-5.434782608695659E-2</v>
      </c>
      <c r="K25" s="211" t="str">
        <f>IF(J25&lt;0,"-","+")</f>
        <v>-</v>
      </c>
      <c r="L25" s="220"/>
      <c r="M25" s="212"/>
      <c r="N25" s="204" t="s">
        <v>67</v>
      </c>
      <c r="O25" s="205"/>
      <c r="P25" s="220"/>
      <c r="Q25" s="212"/>
      <c r="R25" s="210">
        <f>'Program Notes'!$B62</f>
        <v>0.1098993472957827</v>
      </c>
      <c r="S25" s="211" t="str">
        <f>IF(R25&lt;0,"-","+")</f>
        <v>+</v>
      </c>
      <c r="T25" s="220"/>
      <c r="U25" s="212"/>
      <c r="V25" s="228">
        <f>'Industry Norms'!D8*0.01</f>
        <v>0.28300020093520012</v>
      </c>
      <c r="W25" s="209" t="str">
        <f>IF(V25&gt;V24,"-","+")</f>
        <v>-</v>
      </c>
      <c r="X25" s="239"/>
      <c r="Y25" s="283"/>
      <c r="Z25" s="283"/>
      <c r="AA25" s="283"/>
      <c r="AB25" s="283"/>
      <c r="AC25" s="283"/>
      <c r="AD25" s="283"/>
      <c r="AE25" s="283"/>
      <c r="AF25" s="283"/>
      <c r="AG25" s="283"/>
      <c r="AH25" s="283"/>
      <c r="AI25" s="283"/>
      <c r="AJ25" s="283"/>
      <c r="AK25" s="283"/>
    </row>
    <row r="26" spans="1:37" ht="13.5" thickBot="1">
      <c r="A26" s="239"/>
      <c r="B26" s="212"/>
      <c r="C26" s="212"/>
      <c r="D26" s="220"/>
      <c r="E26" s="212"/>
      <c r="F26" s="204" t="s">
        <v>162</v>
      </c>
      <c r="G26" s="205"/>
      <c r="H26" s="212"/>
      <c r="I26" s="212"/>
      <c r="J26" s="212"/>
      <c r="K26" s="212"/>
      <c r="L26" s="220"/>
      <c r="M26" s="224" t="s">
        <v>209</v>
      </c>
      <c r="N26" s="235">
        <v>1</v>
      </c>
      <c r="O26" s="207"/>
      <c r="P26" s="222"/>
      <c r="Q26" s="212"/>
      <c r="R26" s="212"/>
      <c r="S26" s="212"/>
      <c r="T26" s="220"/>
      <c r="U26" s="212"/>
      <c r="V26" s="210">
        <f>'Program Notes'!$B67</f>
        <v>0.13805098847520766</v>
      </c>
      <c r="W26" s="211" t="str">
        <f>IF(V26&lt;0,"-","+")</f>
        <v>+</v>
      </c>
      <c r="X26" s="239"/>
      <c r="Y26" s="283"/>
      <c r="Z26" s="283"/>
      <c r="AA26" s="283"/>
      <c r="AB26" s="283"/>
      <c r="AC26" s="283"/>
      <c r="AD26" s="283"/>
      <c r="AE26" s="283"/>
      <c r="AF26" s="283"/>
      <c r="AG26" s="283"/>
      <c r="AH26" s="283"/>
      <c r="AI26" s="283"/>
      <c r="AJ26" s="283"/>
      <c r="AK26" s="283"/>
    </row>
    <row r="27" spans="1:37" ht="13.5" thickBot="1">
      <c r="A27" s="239"/>
      <c r="B27" s="212"/>
      <c r="C27" s="212"/>
      <c r="D27" s="220"/>
      <c r="E27" s="224" t="s">
        <v>208</v>
      </c>
      <c r="F27" s="236">
        <f>Trends!O89</f>
        <v>1.0000000000000004</v>
      </c>
      <c r="G27" s="207"/>
      <c r="H27" s="212"/>
      <c r="I27" s="212"/>
      <c r="J27" s="212"/>
      <c r="K27" s="212"/>
      <c r="L27" s="212"/>
      <c r="M27" s="225"/>
      <c r="N27" s="228">
        <v>1</v>
      </c>
      <c r="O27" s="209"/>
      <c r="P27" s="220"/>
      <c r="Q27" s="212"/>
      <c r="R27" s="212"/>
      <c r="S27" s="212"/>
      <c r="T27" s="220"/>
      <c r="U27" s="212"/>
      <c r="V27" s="212"/>
      <c r="W27" s="212"/>
      <c r="X27" s="239"/>
      <c r="Y27" s="283"/>
      <c r="Z27" s="283"/>
      <c r="AA27" s="283"/>
      <c r="AB27" s="283"/>
      <c r="AC27" s="283"/>
      <c r="AD27" s="283"/>
      <c r="AE27" s="283"/>
      <c r="AF27" s="283"/>
      <c r="AG27" s="283"/>
      <c r="AH27" s="283"/>
      <c r="AI27" s="283"/>
      <c r="AJ27" s="283"/>
      <c r="AK27" s="283"/>
    </row>
    <row r="28" spans="1:37" ht="13.5" thickBot="1">
      <c r="A28" s="239"/>
      <c r="B28" s="212"/>
      <c r="C28" s="212"/>
      <c r="D28" s="212"/>
      <c r="E28" s="212"/>
      <c r="F28" s="230"/>
      <c r="G28" s="209"/>
      <c r="H28" s="212"/>
      <c r="I28" s="212"/>
      <c r="J28" s="212"/>
      <c r="K28" s="212"/>
      <c r="L28" s="212"/>
      <c r="M28" s="212"/>
      <c r="N28" s="210">
        <f>'Program Notes'!$B59</f>
        <v>0.10990068133924269</v>
      </c>
      <c r="O28" s="211" t="str">
        <f>IF(N28&lt;0,"-","+")</f>
        <v>+</v>
      </c>
      <c r="P28" s="220"/>
      <c r="Q28" s="212"/>
      <c r="R28" s="204" t="s">
        <v>210</v>
      </c>
      <c r="S28" s="205"/>
      <c r="T28" s="220"/>
      <c r="U28" s="212"/>
      <c r="V28" s="204" t="s">
        <v>211</v>
      </c>
      <c r="W28" s="205"/>
      <c r="X28" s="239"/>
      <c r="Y28" s="283"/>
      <c r="Z28" s="283"/>
      <c r="AA28" s="283"/>
      <c r="AB28" s="283"/>
      <c r="AC28" s="283"/>
      <c r="AD28" s="283"/>
      <c r="AE28" s="283"/>
      <c r="AF28" s="283"/>
      <c r="AG28" s="283"/>
      <c r="AH28" s="283"/>
      <c r="AI28" s="283"/>
      <c r="AJ28" s="283"/>
      <c r="AK28" s="283"/>
    </row>
    <row r="29" spans="1:37" ht="13.5" thickBot="1">
      <c r="A29" s="239"/>
      <c r="B29" s="212"/>
      <c r="C29" s="212"/>
      <c r="D29" s="212"/>
      <c r="E29" s="212"/>
      <c r="F29" s="210"/>
      <c r="G29" s="211"/>
      <c r="H29" s="212"/>
      <c r="I29" s="212"/>
      <c r="J29" s="212"/>
      <c r="K29" s="212"/>
      <c r="L29" s="212"/>
      <c r="M29" s="212"/>
      <c r="N29" s="212"/>
      <c r="O29" s="212"/>
      <c r="P29" s="220"/>
      <c r="Q29" s="224" t="s">
        <v>206</v>
      </c>
      <c r="R29" s="236">
        <f>'Financial Statements'!H7/'Financial Statements'!H13</f>
        <v>1</v>
      </c>
      <c r="S29" s="207"/>
      <c r="T29" s="222"/>
      <c r="U29" s="224" t="s">
        <v>206</v>
      </c>
      <c r="V29" s="236">
        <f>'Financial Statements'!H5/'Financial Statements'!H13</f>
        <v>0</v>
      </c>
      <c r="W29" s="207"/>
      <c r="X29" s="239"/>
      <c r="Y29" s="283"/>
      <c r="Z29" s="283"/>
      <c r="AA29" s="283"/>
      <c r="AB29" s="283"/>
      <c r="AC29" s="283"/>
      <c r="AD29" s="283"/>
      <c r="AE29" s="283"/>
      <c r="AF29" s="283"/>
      <c r="AG29" s="283"/>
      <c r="AH29" s="283"/>
      <c r="AI29" s="283"/>
      <c r="AJ29" s="283"/>
      <c r="AK29" s="283"/>
    </row>
    <row r="30" spans="1:37">
      <c r="A30" s="239"/>
      <c r="B30" s="212"/>
      <c r="C30" s="212"/>
      <c r="D30" s="212"/>
      <c r="E30" s="212"/>
      <c r="F30" s="212"/>
      <c r="G30" s="212"/>
      <c r="H30" s="212"/>
      <c r="I30" s="212"/>
      <c r="J30" s="212"/>
      <c r="K30" s="212"/>
      <c r="L30" s="212"/>
      <c r="M30" s="212"/>
      <c r="N30" s="212"/>
      <c r="O30" s="212"/>
      <c r="P30" s="212"/>
      <c r="Q30" s="212"/>
      <c r="R30" s="228">
        <f>'Industry Norms'!D10*0.01</f>
        <v>0.84900017709543052</v>
      </c>
      <c r="S30" s="209" t="str">
        <f>IF(R30&gt;R29,"-","+")</f>
        <v>+</v>
      </c>
      <c r="T30" s="220"/>
      <c r="U30" s="212"/>
      <c r="V30" s="228">
        <f>'Industry Norms'!D6*0.01</f>
        <v>0.29800009876475936</v>
      </c>
      <c r="W30" s="209" t="str">
        <f>IF(V30&gt;V29,"-","+")</f>
        <v>-</v>
      </c>
      <c r="X30" s="239"/>
      <c r="Y30" s="283"/>
      <c r="Z30" s="283"/>
      <c r="AA30" s="283"/>
      <c r="AB30" s="283"/>
      <c r="AC30" s="283"/>
      <c r="AD30" s="283"/>
      <c r="AE30" s="283"/>
      <c r="AF30" s="283"/>
      <c r="AG30" s="283"/>
      <c r="AH30" s="283"/>
      <c r="AI30" s="283"/>
      <c r="AJ30" s="283"/>
      <c r="AK30" s="283"/>
    </row>
    <row r="31" spans="1:37" ht="13.5" thickBot="1">
      <c r="A31" s="239"/>
      <c r="B31" s="212"/>
      <c r="C31" s="212"/>
      <c r="D31" s="212"/>
      <c r="E31" s="212"/>
      <c r="F31" s="212"/>
      <c r="G31" s="212"/>
      <c r="H31" s="212"/>
      <c r="I31" s="212"/>
      <c r="J31" s="212"/>
      <c r="K31" s="212"/>
      <c r="L31" s="212"/>
      <c r="M31" s="212"/>
      <c r="N31" s="212"/>
      <c r="O31" s="212"/>
      <c r="P31" s="212"/>
      <c r="Q31" s="212"/>
      <c r="R31" s="210">
        <f>'Program Notes'!$B63</f>
        <v>8.4356576258081781E-2</v>
      </c>
      <c r="S31" s="211" t="str">
        <f>IF(R31&lt;0,"-","+")</f>
        <v>+</v>
      </c>
      <c r="T31" s="220"/>
      <c r="U31" s="212"/>
      <c r="V31" s="210">
        <f>'Program Notes'!$B68</f>
        <v>4.0095271774176773E-2</v>
      </c>
      <c r="W31" s="211" t="str">
        <f>IF(V31&lt;0,"-","+")</f>
        <v>+</v>
      </c>
      <c r="X31" s="239"/>
      <c r="Y31" s="283"/>
      <c r="Z31" s="283"/>
      <c r="AA31" s="283"/>
      <c r="AB31" s="283"/>
      <c r="AC31" s="283"/>
      <c r="AD31" s="283"/>
      <c r="AE31" s="283"/>
      <c r="AF31" s="283"/>
      <c r="AG31" s="283"/>
      <c r="AH31" s="283"/>
      <c r="AI31" s="283"/>
      <c r="AJ31" s="283"/>
      <c r="AK31" s="283"/>
    </row>
    <row r="32" spans="1:37" ht="13.5" thickBot="1">
      <c r="A32" s="239"/>
      <c r="B32" s="212" t="s">
        <v>212</v>
      </c>
      <c r="C32" s="212"/>
      <c r="D32" s="212"/>
      <c r="E32" s="212"/>
      <c r="F32" s="212"/>
      <c r="G32" s="212"/>
      <c r="H32" s="212"/>
      <c r="I32" s="212"/>
      <c r="J32" s="212"/>
      <c r="K32" s="212"/>
      <c r="L32" s="212"/>
      <c r="M32" s="212"/>
      <c r="N32" s="212"/>
      <c r="O32" s="212"/>
      <c r="P32" s="212"/>
      <c r="Q32" s="212"/>
      <c r="R32" s="212"/>
      <c r="S32" s="212"/>
      <c r="T32" s="220"/>
      <c r="U32" s="212"/>
      <c r="V32" s="212"/>
      <c r="W32" s="212"/>
      <c r="X32" s="239"/>
      <c r="Y32" s="283"/>
      <c r="Z32" s="283"/>
      <c r="AA32" s="283"/>
      <c r="AB32" s="283"/>
      <c r="AC32" s="283"/>
      <c r="AD32" s="283"/>
      <c r="AE32" s="283"/>
      <c r="AF32" s="283"/>
      <c r="AG32" s="283"/>
      <c r="AH32" s="283"/>
      <c r="AI32" s="283"/>
      <c r="AJ32" s="283"/>
      <c r="AK32" s="283"/>
    </row>
    <row r="33" spans="1:37">
      <c r="A33" s="239"/>
      <c r="B33" s="212"/>
      <c r="C33" s="212"/>
      <c r="D33" s="212"/>
      <c r="E33" s="212"/>
      <c r="F33" s="240" t="s">
        <v>213</v>
      </c>
      <c r="G33" s="218"/>
      <c r="H33" s="218"/>
      <c r="I33" s="212"/>
      <c r="J33" s="212"/>
      <c r="K33" s="212"/>
      <c r="L33" s="212"/>
      <c r="M33" s="212"/>
      <c r="N33" s="212"/>
      <c r="O33" s="212"/>
      <c r="P33" s="212"/>
      <c r="Q33" s="212"/>
      <c r="R33" s="212"/>
      <c r="S33" s="212"/>
      <c r="T33" s="220"/>
      <c r="U33" s="212"/>
      <c r="V33" s="204" t="s">
        <v>45</v>
      </c>
      <c r="W33" s="205"/>
      <c r="X33" s="239"/>
      <c r="Y33" s="283"/>
      <c r="Z33" s="283"/>
      <c r="AA33" s="283"/>
      <c r="AB33" s="283"/>
      <c r="AC33" s="283"/>
      <c r="AD33" s="283"/>
      <c r="AE33" s="283"/>
      <c r="AF33" s="283"/>
      <c r="AG33" s="283"/>
      <c r="AH33" s="283"/>
      <c r="AI33" s="283"/>
      <c r="AJ33" s="283"/>
      <c r="AK33" s="283"/>
    </row>
    <row r="34" spans="1:37">
      <c r="A34" s="239"/>
      <c r="B34" s="241" t="s">
        <v>214</v>
      </c>
      <c r="C34" s="212"/>
      <c r="D34" s="212"/>
      <c r="E34" s="212"/>
      <c r="F34" s="242">
        <v>0.1</v>
      </c>
      <c r="G34" s="218"/>
      <c r="H34" s="243" t="s">
        <v>215</v>
      </c>
      <c r="I34" s="212"/>
      <c r="J34" s="212"/>
      <c r="K34" s="212"/>
      <c r="L34" s="212"/>
      <c r="M34" s="212"/>
      <c r="N34" s="212"/>
      <c r="O34" s="212"/>
      <c r="P34" s="212"/>
      <c r="Q34" s="212"/>
      <c r="R34" s="212"/>
      <c r="S34" s="212"/>
      <c r="T34" s="220"/>
      <c r="U34" s="224" t="s">
        <v>206</v>
      </c>
      <c r="V34" s="236">
        <f>('Financial Statements'!H4)/'Financial Statements'!H13</f>
        <v>1</v>
      </c>
      <c r="W34" s="207"/>
      <c r="X34" s="239"/>
      <c r="Y34" s="283"/>
      <c r="Z34" s="283"/>
      <c r="AA34" s="283"/>
      <c r="AB34" s="283"/>
      <c r="AC34" s="283"/>
      <c r="AD34" s="283"/>
      <c r="AE34" s="283"/>
      <c r="AF34" s="283"/>
      <c r="AG34" s="283"/>
      <c r="AH34" s="283"/>
      <c r="AI34" s="283"/>
      <c r="AJ34" s="283"/>
      <c r="AK34" s="283"/>
    </row>
    <row r="35" spans="1:37">
      <c r="A35" s="239"/>
      <c r="B35" s="241" t="s">
        <v>216</v>
      </c>
      <c r="C35" s="212"/>
      <c r="D35" s="212"/>
      <c r="E35" s="212"/>
      <c r="F35" s="244">
        <v>0.05</v>
      </c>
      <c r="G35" s="212" t="s">
        <v>217</v>
      </c>
      <c r="H35" s="245" t="s">
        <v>218</v>
      </c>
      <c r="I35" s="212"/>
      <c r="J35" s="212"/>
      <c r="K35" s="212"/>
      <c r="L35" s="212"/>
      <c r="M35" s="212"/>
      <c r="N35" s="212"/>
      <c r="O35" s="212"/>
      <c r="P35" s="212"/>
      <c r="Q35" s="212"/>
      <c r="R35" s="212"/>
      <c r="S35" s="212"/>
      <c r="T35" s="212"/>
      <c r="U35" s="212"/>
      <c r="V35" s="228">
        <f>('Industry Norms'!D5+'Industry Norms'!D9)*0.01</f>
        <v>0.26799987739547115</v>
      </c>
      <c r="W35" s="209" t="str">
        <f>IF(V35&gt;V34,"-","+")</f>
        <v>+</v>
      </c>
      <c r="X35" s="239"/>
      <c r="Y35" s="283"/>
      <c r="Z35" s="283"/>
      <c r="AA35" s="283"/>
      <c r="AB35" s="283"/>
      <c r="AC35" s="283"/>
      <c r="AD35" s="283"/>
      <c r="AE35" s="283"/>
      <c r="AF35" s="283"/>
      <c r="AG35" s="283"/>
      <c r="AH35" s="283"/>
      <c r="AI35" s="283"/>
      <c r="AJ35" s="283"/>
      <c r="AK35" s="283"/>
    </row>
    <row r="36" spans="1:37" ht="13.5" thickBot="1">
      <c r="A36" s="239"/>
      <c r="B36" s="241" t="s">
        <v>219</v>
      </c>
      <c r="C36" s="212"/>
      <c r="D36" s="212"/>
      <c r="E36" s="212"/>
      <c r="F36" s="302">
        <v>0.11</v>
      </c>
      <c r="G36" s="212" t="s">
        <v>217</v>
      </c>
      <c r="H36" s="245" t="s">
        <v>220</v>
      </c>
      <c r="I36" s="212"/>
      <c r="J36" s="212"/>
      <c r="K36" s="212"/>
      <c r="L36" s="212"/>
      <c r="M36" s="212"/>
      <c r="N36" s="212"/>
      <c r="O36" s="212"/>
      <c r="P36" s="212"/>
      <c r="Q36" s="212"/>
      <c r="R36" s="212"/>
      <c r="S36" s="212"/>
      <c r="T36" s="212"/>
      <c r="U36" s="212"/>
      <c r="V36" s="210">
        <f>'Program Notes'!$B69</f>
        <v>8.164909839093494E-2</v>
      </c>
      <c r="W36" s="211" t="str">
        <f>IF(V36&lt;0,"-","+")</f>
        <v>+</v>
      </c>
      <c r="X36" s="239"/>
      <c r="Y36" s="283"/>
      <c r="Z36" s="283"/>
      <c r="AA36" s="283"/>
      <c r="AB36" s="283"/>
      <c r="AC36" s="283"/>
      <c r="AD36" s="283"/>
      <c r="AE36" s="283"/>
      <c r="AF36" s="283"/>
      <c r="AG36" s="283"/>
      <c r="AH36" s="283"/>
      <c r="AI36" s="283"/>
      <c r="AJ36" s="283"/>
      <c r="AK36" s="283"/>
    </row>
    <row r="37" spans="1:37">
      <c r="A37" s="239"/>
      <c r="B37" s="246"/>
      <c r="C37" s="246"/>
      <c r="D37" s="246"/>
      <c r="E37" s="246"/>
      <c r="F37" s="246"/>
      <c r="G37" s="246"/>
      <c r="H37" s="246"/>
      <c r="I37" s="246"/>
      <c r="J37" s="246"/>
      <c r="K37" s="239"/>
      <c r="L37" s="239"/>
      <c r="M37" s="239"/>
      <c r="N37" s="239"/>
      <c r="O37" s="239"/>
      <c r="P37" s="239"/>
      <c r="Q37" s="239"/>
      <c r="R37" s="239"/>
      <c r="S37" s="239"/>
      <c r="T37" s="239"/>
      <c r="U37" s="239"/>
      <c r="V37" s="239"/>
      <c r="W37" s="239"/>
      <c r="X37" s="239"/>
      <c r="Y37" s="283"/>
      <c r="Z37" s="283"/>
      <c r="AA37" s="283"/>
      <c r="AB37" s="283"/>
      <c r="AC37" s="283"/>
      <c r="AD37" s="283"/>
      <c r="AE37" s="283"/>
      <c r="AF37" s="283"/>
      <c r="AG37" s="283"/>
      <c r="AH37" s="283"/>
      <c r="AI37" s="283"/>
      <c r="AJ37" s="283"/>
      <c r="AK37" s="283"/>
    </row>
    <row r="38" spans="1:37">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row>
    <row r="39" spans="1:37">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row>
    <row r="40" spans="1:37">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row>
    <row r="41" spans="1:37">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row>
    <row r="42" spans="1:37">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row>
    <row r="43" spans="1:37">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row>
    <row r="44" spans="1:37">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row>
    <row r="45" spans="1:37">
      <c r="B45" s="283"/>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row>
    <row r="46" spans="1:37">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row>
    <row r="47" spans="1:37">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row>
    <row r="48" spans="1:37">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row>
    <row r="49" spans="2:37">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row>
    <row r="50" spans="2:37">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row>
    <row r="51" spans="2:37">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row>
    <row r="52" spans="2:37">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row>
    <row r="53" spans="2:37">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row>
    <row r="54" spans="2:37">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row>
    <row r="55" spans="2:37">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row>
    <row r="56" spans="2:37">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row>
    <row r="57" spans="2:37">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row>
    <row r="58" spans="2:37">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row>
    <row r="59" spans="2:37">
      <c r="B59" s="283"/>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row>
    <row r="60" spans="2:37">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row>
    <row r="61" spans="2:37">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row>
    <row r="62" spans="2:37">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row>
    <row r="63" spans="2:37">
      <c r="B63" s="283"/>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row>
    <row r="64" spans="2:37">
      <c r="B64" s="283"/>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7">
      <c r="B65" s="283"/>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c r="AG65" s="283"/>
      <c r="AH65" s="283"/>
      <c r="AI65" s="283"/>
      <c r="AJ65" s="283"/>
      <c r="AK65" s="283"/>
    </row>
    <row r="66" spans="2:37">
      <c r="B66" s="283"/>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row>
    <row r="67" spans="2:37">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row>
    <row r="68" spans="2:37">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row>
    <row r="69" spans="2:37">
      <c r="B69" s="283"/>
      <c r="C69" s="283"/>
      <c r="D69" s="283"/>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row>
    <row r="70" spans="2:37">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row>
    <row r="71" spans="2:37">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row>
    <row r="72" spans="2:37">
      <c r="B72" s="283"/>
      <c r="C72" s="283"/>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3"/>
    </row>
    <row r="73" spans="2:37">
      <c r="B73" s="283"/>
      <c r="C73" s="283"/>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row>
    <row r="74" spans="2:37">
      <c r="B74" s="283"/>
      <c r="C74" s="283"/>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row>
    <row r="75" spans="2:37">
      <c r="B75" s="283"/>
      <c r="C75" s="283"/>
      <c r="D75" s="283"/>
      <c r="E75" s="283"/>
      <c r="F75" s="283"/>
      <c r="G75" s="283"/>
      <c r="H75" s="283"/>
      <c r="I75" s="283"/>
      <c r="J75" s="283"/>
      <c r="K75" s="283"/>
      <c r="L75" s="283"/>
      <c r="M75" s="283"/>
      <c r="N75" s="283"/>
      <c r="O75" s="283"/>
      <c r="P75" s="283"/>
      <c r="Q75" s="283"/>
      <c r="R75" s="283"/>
      <c r="S75" s="283"/>
      <c r="T75" s="283"/>
      <c r="U75" s="283"/>
      <c r="V75" s="283"/>
      <c r="W75" s="283"/>
    </row>
    <row r="76" spans="2:37">
      <c r="B76" s="283"/>
      <c r="C76" s="283"/>
      <c r="D76" s="283"/>
      <c r="E76" s="283"/>
      <c r="F76" s="283"/>
      <c r="G76" s="283"/>
      <c r="H76" s="283"/>
      <c r="I76" s="283"/>
      <c r="J76" s="283"/>
      <c r="K76" s="283"/>
      <c r="L76" s="283"/>
      <c r="M76" s="283"/>
      <c r="N76" s="283"/>
      <c r="O76" s="283"/>
      <c r="P76" s="283"/>
      <c r="Q76" s="283"/>
      <c r="R76" s="283"/>
      <c r="S76" s="283"/>
      <c r="T76" s="283"/>
      <c r="U76" s="283"/>
      <c r="V76" s="283"/>
      <c r="W76" s="283"/>
    </row>
    <row r="77" spans="2:37">
      <c r="B77" s="283"/>
      <c r="C77" s="283"/>
      <c r="D77" s="283"/>
      <c r="E77" s="283"/>
      <c r="F77" s="283"/>
      <c r="G77" s="283"/>
      <c r="H77" s="283"/>
      <c r="I77" s="283"/>
      <c r="J77" s="283"/>
      <c r="K77" s="283"/>
      <c r="L77" s="283"/>
      <c r="M77" s="283"/>
      <c r="N77" s="283"/>
      <c r="O77" s="283"/>
      <c r="P77" s="283"/>
      <c r="Q77" s="283"/>
      <c r="R77" s="283"/>
      <c r="S77" s="283"/>
      <c r="T77" s="283"/>
      <c r="U77" s="283"/>
      <c r="V77" s="283"/>
      <c r="W77" s="283"/>
    </row>
    <row r="78" spans="2:37">
      <c r="B78" s="283"/>
      <c r="C78" s="283"/>
      <c r="D78" s="283"/>
      <c r="E78" s="283"/>
      <c r="F78" s="283"/>
      <c r="G78" s="283"/>
      <c r="H78" s="283"/>
      <c r="I78" s="283"/>
      <c r="J78" s="283"/>
      <c r="K78" s="283"/>
      <c r="L78" s="283"/>
      <c r="M78" s="283"/>
      <c r="N78" s="283"/>
      <c r="O78" s="283"/>
      <c r="P78" s="283"/>
      <c r="Q78" s="283"/>
      <c r="R78" s="283"/>
      <c r="S78" s="283"/>
      <c r="T78" s="283"/>
      <c r="U78" s="283"/>
      <c r="V78" s="283"/>
      <c r="W78" s="283"/>
    </row>
    <row r="79" spans="2:37">
      <c r="B79" s="283"/>
      <c r="C79" s="283"/>
      <c r="D79" s="283"/>
      <c r="E79" s="283"/>
      <c r="F79" s="283"/>
      <c r="G79" s="283"/>
      <c r="H79" s="283"/>
      <c r="I79" s="283"/>
      <c r="J79" s="283"/>
      <c r="K79" s="283"/>
      <c r="L79" s="283"/>
      <c r="M79" s="283"/>
      <c r="N79" s="283"/>
      <c r="O79" s="283"/>
      <c r="P79" s="283"/>
      <c r="Q79" s="283"/>
      <c r="R79" s="283"/>
      <c r="S79" s="283"/>
      <c r="T79" s="283"/>
      <c r="U79" s="283"/>
      <c r="V79" s="283"/>
      <c r="W79" s="283"/>
    </row>
    <row r="80" spans="2:37">
      <c r="B80" s="283"/>
      <c r="C80" s="283"/>
      <c r="D80" s="283"/>
      <c r="E80" s="283"/>
      <c r="F80" s="283"/>
      <c r="G80" s="283"/>
      <c r="H80" s="283"/>
      <c r="I80" s="283"/>
      <c r="J80" s="283"/>
      <c r="K80" s="283"/>
      <c r="L80" s="283"/>
      <c r="M80" s="283"/>
      <c r="N80" s="283"/>
      <c r="O80" s="283"/>
      <c r="P80" s="283"/>
      <c r="Q80" s="283"/>
      <c r="R80" s="283"/>
      <c r="S80" s="283"/>
      <c r="T80" s="283"/>
      <c r="U80" s="283"/>
      <c r="V80" s="283"/>
      <c r="W80" s="283"/>
    </row>
    <row r="81" spans="2:23">
      <c r="B81" s="283"/>
      <c r="C81" s="283"/>
      <c r="D81" s="283"/>
      <c r="E81" s="283"/>
      <c r="F81" s="283"/>
      <c r="G81" s="283"/>
      <c r="H81" s="283"/>
      <c r="I81" s="283"/>
      <c r="J81" s="283"/>
      <c r="K81" s="283"/>
      <c r="L81" s="283"/>
      <c r="M81" s="283"/>
      <c r="N81" s="283"/>
      <c r="O81" s="283"/>
      <c r="P81" s="283"/>
      <c r="Q81" s="283"/>
      <c r="R81" s="283"/>
      <c r="S81" s="283"/>
      <c r="T81" s="283"/>
      <c r="U81" s="283"/>
      <c r="V81" s="283"/>
      <c r="W81" s="283"/>
    </row>
    <row r="82" spans="2:23">
      <c r="B82" s="283"/>
      <c r="C82" s="283"/>
      <c r="D82" s="283"/>
      <c r="E82" s="283"/>
      <c r="F82" s="283"/>
      <c r="G82" s="283"/>
      <c r="H82" s="283"/>
      <c r="I82" s="283"/>
      <c r="J82" s="283"/>
      <c r="K82" s="283"/>
      <c r="L82" s="283"/>
      <c r="M82" s="283"/>
      <c r="N82" s="283"/>
      <c r="O82" s="283"/>
      <c r="P82" s="283"/>
      <c r="Q82" s="283"/>
      <c r="R82" s="283"/>
      <c r="S82" s="283"/>
      <c r="T82" s="283"/>
      <c r="U82" s="283"/>
      <c r="V82" s="283"/>
      <c r="W82" s="283"/>
    </row>
    <row r="83" spans="2:23">
      <c r="B83" s="283"/>
      <c r="C83" s="283"/>
      <c r="D83" s="283"/>
      <c r="E83" s="283"/>
      <c r="F83" s="283"/>
      <c r="G83" s="283"/>
      <c r="H83" s="283"/>
      <c r="I83" s="283"/>
      <c r="J83" s="283"/>
      <c r="K83" s="283"/>
      <c r="L83" s="283"/>
      <c r="M83" s="283"/>
      <c r="N83" s="283"/>
      <c r="O83" s="283"/>
      <c r="P83" s="283"/>
      <c r="Q83" s="283"/>
      <c r="R83" s="283"/>
      <c r="S83" s="283"/>
      <c r="T83" s="283"/>
      <c r="U83" s="283"/>
      <c r="V83" s="283"/>
      <c r="W83" s="283"/>
    </row>
    <row r="84" spans="2:23">
      <c r="B84" s="283"/>
      <c r="C84" s="283"/>
      <c r="D84" s="283"/>
      <c r="E84" s="283"/>
      <c r="F84" s="283"/>
      <c r="G84" s="283"/>
      <c r="H84" s="283"/>
      <c r="I84" s="283"/>
      <c r="J84" s="283"/>
      <c r="K84" s="283"/>
      <c r="L84" s="283"/>
      <c r="M84" s="283"/>
      <c r="N84" s="283"/>
      <c r="O84" s="283"/>
      <c r="P84" s="283"/>
      <c r="Q84" s="283"/>
      <c r="R84" s="283"/>
      <c r="S84" s="283"/>
      <c r="T84" s="283"/>
      <c r="U84" s="283"/>
      <c r="V84" s="283"/>
      <c r="W84" s="283"/>
    </row>
    <row r="85" spans="2:23">
      <c r="B85" s="283"/>
      <c r="C85" s="283"/>
      <c r="D85" s="283"/>
      <c r="E85" s="283"/>
      <c r="F85" s="283"/>
      <c r="G85" s="283"/>
      <c r="H85" s="283"/>
      <c r="I85" s="283"/>
      <c r="J85" s="283"/>
      <c r="K85" s="283"/>
      <c r="L85" s="283"/>
      <c r="M85" s="283"/>
      <c r="N85" s="283"/>
      <c r="O85" s="283"/>
      <c r="P85" s="283"/>
      <c r="Q85" s="283"/>
      <c r="R85" s="283"/>
      <c r="S85" s="283"/>
      <c r="T85" s="283"/>
      <c r="U85" s="283"/>
      <c r="V85" s="283"/>
      <c r="W85" s="283"/>
    </row>
    <row r="86" spans="2:23">
      <c r="B86" s="283"/>
      <c r="C86" s="283"/>
      <c r="D86" s="283"/>
      <c r="E86" s="283"/>
      <c r="F86" s="283"/>
      <c r="G86" s="283"/>
      <c r="H86" s="283"/>
      <c r="I86" s="283"/>
      <c r="J86" s="283"/>
      <c r="K86" s="283"/>
      <c r="L86" s="283"/>
      <c r="M86" s="283"/>
      <c r="N86" s="283"/>
      <c r="O86" s="283"/>
      <c r="P86" s="283"/>
      <c r="Q86" s="283"/>
      <c r="R86" s="283"/>
      <c r="S86" s="283"/>
      <c r="T86" s="283"/>
      <c r="U86" s="283"/>
      <c r="V86" s="283"/>
      <c r="W86" s="283"/>
    </row>
    <row r="87" spans="2:23">
      <c r="B87" s="283"/>
      <c r="C87" s="283"/>
      <c r="D87" s="283"/>
      <c r="E87" s="283"/>
      <c r="F87" s="283"/>
      <c r="G87" s="283"/>
      <c r="H87" s="283"/>
      <c r="I87" s="283"/>
      <c r="J87" s="283"/>
      <c r="K87" s="283"/>
      <c r="L87" s="283"/>
      <c r="M87" s="283"/>
      <c r="N87" s="283"/>
      <c r="O87" s="283"/>
      <c r="P87" s="283"/>
      <c r="Q87" s="283"/>
      <c r="R87" s="283"/>
      <c r="S87" s="283"/>
      <c r="T87" s="283"/>
      <c r="U87" s="283"/>
      <c r="V87" s="283"/>
      <c r="W87" s="283"/>
    </row>
    <row r="88" spans="2:23">
      <c r="B88" s="283"/>
      <c r="C88" s="283"/>
      <c r="D88" s="283"/>
      <c r="E88" s="283"/>
      <c r="F88" s="283"/>
      <c r="G88" s="283"/>
      <c r="H88" s="283"/>
      <c r="I88" s="283"/>
      <c r="J88" s="283"/>
      <c r="K88" s="283"/>
      <c r="L88" s="283"/>
      <c r="M88" s="283"/>
      <c r="N88" s="283"/>
      <c r="O88" s="283"/>
      <c r="P88" s="283"/>
      <c r="Q88" s="283"/>
      <c r="R88" s="283"/>
      <c r="S88" s="283"/>
      <c r="T88" s="283"/>
      <c r="U88" s="283"/>
      <c r="V88" s="283"/>
      <c r="W88" s="283"/>
    </row>
    <row r="89" spans="2:23">
      <c r="B89" s="283"/>
      <c r="C89" s="283"/>
      <c r="D89" s="283"/>
      <c r="E89" s="283"/>
      <c r="F89" s="283"/>
      <c r="G89" s="283"/>
      <c r="H89" s="283"/>
      <c r="I89" s="283"/>
      <c r="J89" s="283"/>
      <c r="K89" s="283"/>
      <c r="L89" s="283"/>
      <c r="M89" s="283"/>
      <c r="N89" s="283"/>
      <c r="O89" s="283"/>
      <c r="P89" s="283"/>
      <c r="Q89" s="283"/>
      <c r="R89" s="283"/>
      <c r="S89" s="283"/>
      <c r="T89" s="283"/>
      <c r="U89" s="283"/>
      <c r="V89" s="283"/>
      <c r="W89" s="283"/>
    </row>
    <row r="90" spans="2:23">
      <c r="B90" s="283"/>
      <c r="C90" s="283"/>
      <c r="D90" s="283"/>
      <c r="E90" s="283"/>
      <c r="F90" s="283"/>
      <c r="G90" s="283"/>
      <c r="H90" s="283"/>
      <c r="I90" s="283"/>
      <c r="J90" s="283"/>
      <c r="K90" s="283"/>
      <c r="L90" s="283"/>
      <c r="M90" s="283"/>
      <c r="N90" s="283"/>
      <c r="O90" s="283"/>
      <c r="P90" s="283"/>
      <c r="Q90" s="283"/>
      <c r="R90" s="283"/>
      <c r="S90" s="283"/>
      <c r="T90" s="283"/>
      <c r="U90" s="283"/>
      <c r="V90" s="283"/>
      <c r="W90" s="283"/>
    </row>
    <row r="91" spans="2:23">
      <c r="B91" s="283"/>
      <c r="C91" s="283"/>
      <c r="D91" s="283"/>
      <c r="E91" s="283"/>
      <c r="F91" s="283"/>
      <c r="G91" s="283"/>
      <c r="H91" s="283"/>
      <c r="I91" s="283"/>
      <c r="J91" s="283"/>
      <c r="K91" s="283"/>
      <c r="L91" s="283"/>
      <c r="M91" s="283"/>
      <c r="N91" s="283"/>
      <c r="O91" s="283"/>
      <c r="P91" s="283"/>
      <c r="Q91" s="283"/>
      <c r="R91" s="283"/>
      <c r="S91" s="283"/>
      <c r="T91" s="283"/>
      <c r="U91" s="283"/>
      <c r="V91" s="283"/>
      <c r="W91" s="283"/>
    </row>
    <row r="92" spans="2:23">
      <c r="B92" s="283"/>
      <c r="C92" s="283"/>
      <c r="D92" s="283"/>
      <c r="E92" s="283"/>
      <c r="F92" s="283"/>
      <c r="G92" s="283"/>
      <c r="H92" s="283"/>
      <c r="I92" s="283"/>
      <c r="J92" s="283"/>
      <c r="K92" s="283"/>
      <c r="L92" s="283"/>
      <c r="M92" s="283"/>
      <c r="N92" s="283"/>
      <c r="O92" s="283"/>
      <c r="P92" s="283"/>
      <c r="Q92" s="283"/>
      <c r="R92" s="283"/>
      <c r="S92" s="283"/>
      <c r="T92" s="283"/>
      <c r="U92" s="283"/>
      <c r="V92" s="283"/>
      <c r="W92" s="283"/>
    </row>
    <row r="93" spans="2:23">
      <c r="B93" s="283"/>
      <c r="C93" s="283"/>
      <c r="D93" s="283"/>
      <c r="E93" s="283"/>
      <c r="F93" s="283"/>
      <c r="G93" s="283"/>
      <c r="H93" s="283"/>
      <c r="I93" s="283"/>
      <c r="J93" s="283"/>
      <c r="K93" s="283"/>
      <c r="L93" s="283"/>
      <c r="M93" s="283"/>
      <c r="N93" s="283"/>
      <c r="O93" s="283"/>
      <c r="P93" s="283"/>
      <c r="Q93" s="283"/>
      <c r="R93" s="283"/>
      <c r="S93" s="283"/>
      <c r="T93" s="283"/>
      <c r="U93" s="283"/>
      <c r="V93" s="283"/>
      <c r="W93" s="283"/>
    </row>
    <row r="94" spans="2:23">
      <c r="B94" s="283"/>
      <c r="C94" s="283"/>
      <c r="D94" s="283"/>
      <c r="E94" s="283"/>
      <c r="F94" s="283"/>
      <c r="G94" s="283"/>
      <c r="H94" s="283"/>
      <c r="I94" s="283"/>
      <c r="J94" s="283"/>
      <c r="K94" s="283"/>
      <c r="L94" s="283"/>
      <c r="M94" s="283"/>
      <c r="N94" s="283"/>
      <c r="O94" s="283"/>
      <c r="P94" s="283"/>
      <c r="Q94" s="283"/>
      <c r="R94" s="283"/>
      <c r="S94" s="283"/>
      <c r="T94" s="283"/>
      <c r="U94" s="283"/>
      <c r="V94" s="283"/>
      <c r="W94" s="283"/>
    </row>
    <row r="95" spans="2:23">
      <c r="B95" s="283"/>
      <c r="C95" s="283"/>
      <c r="D95" s="283"/>
      <c r="E95" s="283"/>
      <c r="F95" s="283"/>
      <c r="G95" s="283"/>
      <c r="H95" s="283"/>
      <c r="I95" s="283"/>
      <c r="J95" s="283"/>
      <c r="K95" s="283"/>
      <c r="L95" s="283"/>
      <c r="M95" s="283"/>
      <c r="N95" s="283"/>
      <c r="O95" s="283"/>
      <c r="P95" s="283"/>
      <c r="Q95" s="283"/>
      <c r="R95" s="283"/>
      <c r="S95" s="283"/>
      <c r="T95" s="283"/>
      <c r="U95" s="283"/>
      <c r="V95" s="283"/>
      <c r="W95" s="283"/>
    </row>
    <row r="96" spans="2:23">
      <c r="B96" s="283"/>
      <c r="C96" s="283"/>
      <c r="D96" s="283"/>
      <c r="E96" s="283"/>
      <c r="F96" s="283"/>
      <c r="G96" s="283"/>
      <c r="H96" s="283"/>
      <c r="I96" s="283"/>
      <c r="J96" s="283"/>
      <c r="K96" s="283"/>
      <c r="L96" s="283"/>
      <c r="M96" s="283"/>
      <c r="N96" s="283"/>
      <c r="O96" s="283"/>
      <c r="P96" s="283"/>
      <c r="Q96" s="283"/>
      <c r="R96" s="283"/>
      <c r="S96" s="283"/>
      <c r="T96" s="283"/>
      <c r="U96" s="283"/>
      <c r="V96" s="283"/>
      <c r="W96" s="283"/>
    </row>
    <row r="97" spans="2:23">
      <c r="B97" s="283"/>
      <c r="C97" s="283"/>
      <c r="D97" s="283"/>
      <c r="E97" s="283"/>
      <c r="F97" s="283"/>
      <c r="G97" s="283"/>
      <c r="H97" s="283"/>
      <c r="I97" s="283"/>
      <c r="J97" s="283"/>
      <c r="K97" s="283"/>
      <c r="L97" s="283"/>
      <c r="M97" s="283"/>
      <c r="N97" s="283"/>
      <c r="O97" s="283"/>
      <c r="P97" s="283"/>
      <c r="Q97" s="283"/>
      <c r="R97" s="283"/>
      <c r="S97" s="283"/>
      <c r="T97" s="283"/>
      <c r="U97" s="283"/>
      <c r="V97" s="283"/>
      <c r="W97" s="283"/>
    </row>
    <row r="98" spans="2:23">
      <c r="B98" s="283"/>
      <c r="C98" s="283"/>
      <c r="D98" s="283"/>
      <c r="E98" s="283"/>
      <c r="F98" s="283"/>
      <c r="G98" s="283"/>
      <c r="H98" s="283"/>
      <c r="I98" s="283"/>
      <c r="J98" s="283"/>
      <c r="K98" s="283"/>
      <c r="L98" s="283"/>
      <c r="M98" s="283"/>
      <c r="N98" s="283"/>
      <c r="O98" s="283"/>
      <c r="P98" s="283"/>
      <c r="Q98" s="283"/>
      <c r="R98" s="283"/>
      <c r="S98" s="283"/>
      <c r="T98" s="283"/>
      <c r="U98" s="283"/>
      <c r="V98" s="283"/>
      <c r="W98" s="283"/>
    </row>
    <row r="99" spans="2:23">
      <c r="B99" s="283"/>
      <c r="C99" s="283"/>
      <c r="D99" s="283"/>
      <c r="E99" s="283"/>
      <c r="F99" s="283"/>
      <c r="G99" s="283"/>
      <c r="H99" s="283"/>
      <c r="I99" s="283"/>
      <c r="J99" s="283"/>
      <c r="K99" s="283"/>
      <c r="L99" s="283"/>
      <c r="M99" s="283"/>
      <c r="N99" s="283"/>
      <c r="O99" s="283"/>
      <c r="P99" s="283"/>
      <c r="Q99" s="283"/>
      <c r="R99" s="283"/>
      <c r="S99" s="283"/>
      <c r="T99" s="283"/>
      <c r="U99" s="283"/>
      <c r="V99" s="283"/>
      <c r="W99" s="283"/>
    </row>
    <row r="100" spans="2:23">
      <c r="B100" s="283"/>
      <c r="C100" s="283"/>
      <c r="D100" s="283"/>
      <c r="E100" s="283"/>
      <c r="F100" s="283"/>
      <c r="G100" s="283"/>
      <c r="H100" s="283"/>
      <c r="I100" s="283"/>
      <c r="J100" s="283"/>
      <c r="K100" s="283"/>
      <c r="L100" s="283"/>
      <c r="M100" s="283"/>
      <c r="N100" s="283"/>
      <c r="O100" s="283"/>
      <c r="P100" s="283"/>
      <c r="Q100" s="283"/>
      <c r="R100" s="283"/>
      <c r="S100" s="283"/>
      <c r="T100" s="283"/>
      <c r="U100" s="283"/>
      <c r="V100" s="283"/>
      <c r="W100" s="283"/>
    </row>
    <row r="101" spans="2:23">
      <c r="B101" s="283"/>
      <c r="C101" s="283"/>
      <c r="D101" s="283"/>
      <c r="E101" s="283"/>
      <c r="F101" s="283"/>
      <c r="G101" s="283"/>
      <c r="H101" s="283"/>
      <c r="I101" s="283"/>
      <c r="J101" s="283"/>
      <c r="K101" s="283"/>
      <c r="L101" s="283"/>
      <c r="M101" s="283"/>
      <c r="N101" s="283"/>
      <c r="O101" s="283"/>
      <c r="P101" s="283"/>
      <c r="Q101" s="283"/>
      <c r="R101" s="283"/>
      <c r="S101" s="283"/>
      <c r="T101" s="283"/>
      <c r="U101" s="283"/>
      <c r="V101" s="283"/>
      <c r="W101" s="283"/>
    </row>
    <row r="102" spans="2:23">
      <c r="B102" s="283"/>
      <c r="C102" s="283"/>
      <c r="D102" s="283"/>
      <c r="E102" s="283"/>
      <c r="F102" s="283"/>
      <c r="G102" s="283"/>
      <c r="H102" s="283"/>
      <c r="I102" s="283"/>
      <c r="J102" s="283"/>
      <c r="K102" s="283"/>
      <c r="L102" s="283"/>
      <c r="M102" s="283"/>
      <c r="N102" s="283"/>
      <c r="O102" s="283"/>
      <c r="P102" s="283"/>
      <c r="Q102" s="283"/>
      <c r="R102" s="283"/>
      <c r="S102" s="283"/>
      <c r="T102" s="283"/>
      <c r="U102" s="283"/>
      <c r="V102" s="283"/>
      <c r="W102" s="283"/>
    </row>
    <row r="103" spans="2:23">
      <c r="B103" s="283"/>
      <c r="C103" s="283"/>
      <c r="D103" s="283"/>
      <c r="E103" s="283"/>
      <c r="F103" s="283"/>
      <c r="G103" s="283"/>
      <c r="H103" s="283"/>
      <c r="I103" s="283"/>
      <c r="J103" s="283"/>
      <c r="K103" s="283"/>
      <c r="L103" s="283"/>
      <c r="M103" s="283"/>
      <c r="N103" s="283"/>
      <c r="O103" s="283"/>
      <c r="P103" s="283"/>
      <c r="Q103" s="283"/>
      <c r="R103" s="283"/>
      <c r="S103" s="283"/>
      <c r="T103" s="283"/>
      <c r="U103" s="283"/>
      <c r="V103" s="283"/>
      <c r="W103" s="283"/>
    </row>
    <row r="104" spans="2:23">
      <c r="B104" s="283"/>
      <c r="C104" s="283"/>
      <c r="D104" s="283"/>
      <c r="E104" s="283"/>
      <c r="F104" s="283"/>
      <c r="G104" s="283"/>
      <c r="H104" s="283"/>
      <c r="I104" s="283"/>
      <c r="J104" s="283"/>
      <c r="K104" s="283"/>
      <c r="L104" s="283"/>
      <c r="M104" s="283"/>
      <c r="N104" s="283"/>
      <c r="O104" s="283"/>
      <c r="P104" s="283"/>
      <c r="Q104" s="283"/>
      <c r="R104" s="283"/>
      <c r="S104" s="283"/>
      <c r="T104" s="283"/>
      <c r="U104" s="283"/>
      <c r="V104" s="283"/>
      <c r="W104" s="283"/>
    </row>
    <row r="105" spans="2:23">
      <c r="B105" s="283"/>
      <c r="C105" s="283"/>
      <c r="D105" s="283"/>
      <c r="E105" s="283"/>
      <c r="F105" s="283"/>
      <c r="G105" s="283"/>
      <c r="H105" s="283"/>
      <c r="I105" s="283"/>
      <c r="J105" s="283"/>
      <c r="K105" s="283"/>
      <c r="L105" s="283"/>
      <c r="M105" s="283"/>
      <c r="N105" s="283"/>
      <c r="O105" s="283"/>
      <c r="P105" s="283"/>
      <c r="Q105" s="283"/>
      <c r="R105" s="283"/>
      <c r="S105" s="283"/>
      <c r="T105" s="283"/>
      <c r="U105" s="283"/>
      <c r="V105" s="283"/>
      <c r="W105" s="283"/>
    </row>
    <row r="106" spans="2:23">
      <c r="B106" s="283"/>
      <c r="C106" s="283"/>
      <c r="D106" s="283"/>
      <c r="E106" s="283"/>
      <c r="F106" s="283"/>
      <c r="G106" s="283"/>
      <c r="H106" s="283"/>
      <c r="I106" s="283"/>
      <c r="J106" s="283"/>
      <c r="K106" s="283"/>
      <c r="L106" s="283"/>
      <c r="M106" s="283"/>
      <c r="N106" s="283"/>
      <c r="O106" s="283"/>
      <c r="P106" s="283"/>
      <c r="Q106" s="283"/>
      <c r="R106" s="283"/>
      <c r="S106" s="283"/>
      <c r="T106" s="283"/>
      <c r="U106" s="283"/>
      <c r="V106" s="283"/>
      <c r="W106" s="283"/>
    </row>
    <row r="107" spans="2:23">
      <c r="B107" s="283"/>
      <c r="C107" s="283"/>
      <c r="D107" s="283"/>
      <c r="E107" s="283"/>
      <c r="F107" s="283"/>
      <c r="G107" s="283"/>
      <c r="H107" s="283"/>
      <c r="I107" s="283"/>
      <c r="J107" s="283"/>
      <c r="K107" s="283"/>
      <c r="L107" s="283"/>
      <c r="M107" s="283"/>
      <c r="N107" s="283"/>
      <c r="O107" s="283"/>
      <c r="P107" s="283"/>
      <c r="Q107" s="283"/>
      <c r="R107" s="283"/>
      <c r="S107" s="283"/>
      <c r="T107" s="283"/>
      <c r="U107" s="283"/>
      <c r="V107" s="283"/>
      <c r="W107" s="283"/>
    </row>
    <row r="108" spans="2:23">
      <c r="B108" s="283"/>
      <c r="C108" s="283"/>
      <c r="D108" s="283"/>
      <c r="E108" s="283"/>
      <c r="F108" s="283"/>
      <c r="G108" s="283"/>
      <c r="H108" s="283"/>
      <c r="I108" s="283"/>
      <c r="J108" s="283"/>
      <c r="K108" s="283"/>
      <c r="L108" s="283"/>
      <c r="M108" s="283"/>
      <c r="N108" s="283"/>
      <c r="O108" s="283"/>
      <c r="P108" s="283"/>
      <c r="Q108" s="283"/>
      <c r="R108" s="283"/>
      <c r="S108" s="283"/>
      <c r="T108" s="283"/>
      <c r="U108" s="283"/>
      <c r="V108" s="283"/>
      <c r="W108" s="283"/>
    </row>
    <row r="109" spans="2:23">
      <c r="B109" s="283"/>
      <c r="C109" s="283"/>
      <c r="D109" s="283"/>
      <c r="E109" s="283"/>
      <c r="F109" s="283"/>
      <c r="G109" s="283"/>
      <c r="H109" s="283"/>
      <c r="I109" s="283"/>
      <c r="J109" s="283"/>
      <c r="K109" s="283"/>
      <c r="L109" s="283"/>
      <c r="M109" s="283"/>
      <c r="N109" s="283"/>
      <c r="O109" s="283"/>
      <c r="P109" s="283"/>
      <c r="Q109" s="283"/>
      <c r="R109" s="283"/>
      <c r="S109" s="283"/>
      <c r="T109" s="283"/>
      <c r="U109" s="283"/>
      <c r="V109" s="283"/>
      <c r="W109" s="283"/>
    </row>
    <row r="110" spans="2:23">
      <c r="B110" s="283"/>
      <c r="C110" s="283"/>
      <c r="D110" s="283"/>
      <c r="E110" s="283"/>
      <c r="F110" s="283"/>
      <c r="G110" s="283"/>
      <c r="H110" s="283"/>
      <c r="I110" s="283"/>
      <c r="J110" s="283"/>
      <c r="K110" s="283"/>
      <c r="L110" s="283"/>
      <c r="M110" s="283"/>
      <c r="N110" s="283"/>
      <c r="O110" s="283"/>
      <c r="P110" s="283"/>
      <c r="Q110" s="283"/>
      <c r="R110" s="283"/>
      <c r="S110" s="283"/>
      <c r="T110" s="283"/>
      <c r="U110" s="283"/>
      <c r="V110" s="283"/>
      <c r="W110" s="283"/>
    </row>
    <row r="111" spans="2:23">
      <c r="B111" s="283"/>
      <c r="C111" s="283"/>
      <c r="D111" s="283"/>
      <c r="E111" s="283"/>
      <c r="F111" s="283"/>
      <c r="G111" s="283"/>
      <c r="H111" s="283"/>
      <c r="I111" s="283"/>
      <c r="J111" s="283"/>
      <c r="K111" s="283"/>
      <c r="L111" s="283"/>
      <c r="M111" s="283"/>
      <c r="N111" s="283"/>
      <c r="O111" s="283"/>
      <c r="P111" s="283"/>
      <c r="Q111" s="283"/>
      <c r="R111" s="283"/>
      <c r="S111" s="283"/>
      <c r="T111" s="283"/>
      <c r="U111" s="283"/>
      <c r="V111" s="283"/>
      <c r="W111" s="283"/>
    </row>
    <row r="112" spans="2:23">
      <c r="B112" s="283"/>
      <c r="C112" s="283"/>
      <c r="D112" s="283"/>
      <c r="E112" s="283"/>
      <c r="F112" s="283"/>
      <c r="G112" s="283"/>
      <c r="H112" s="283"/>
      <c r="I112" s="283"/>
      <c r="J112" s="283"/>
      <c r="K112" s="283"/>
      <c r="L112" s="283"/>
      <c r="M112" s="283"/>
      <c r="N112" s="283"/>
      <c r="O112" s="283"/>
      <c r="P112" s="283"/>
      <c r="Q112" s="283"/>
      <c r="R112" s="283"/>
      <c r="S112" s="283"/>
      <c r="T112" s="283"/>
      <c r="U112" s="283"/>
      <c r="V112" s="283"/>
      <c r="W112" s="283"/>
    </row>
    <row r="113" spans="2:23">
      <c r="B113" s="283"/>
      <c r="C113" s="283"/>
      <c r="D113" s="283"/>
      <c r="E113" s="283"/>
      <c r="F113" s="283"/>
      <c r="G113" s="283"/>
      <c r="H113" s="283"/>
      <c r="I113" s="283"/>
      <c r="J113" s="283"/>
      <c r="K113" s="283"/>
      <c r="L113" s="283"/>
      <c r="M113" s="283"/>
      <c r="N113" s="283"/>
      <c r="O113" s="283"/>
      <c r="P113" s="283"/>
      <c r="Q113" s="283"/>
      <c r="R113" s="283"/>
      <c r="S113" s="283"/>
      <c r="T113" s="283"/>
      <c r="U113" s="283"/>
      <c r="V113" s="283"/>
      <c r="W113" s="283"/>
    </row>
    <row r="114" spans="2:23">
      <c r="B114" s="283"/>
      <c r="C114" s="283"/>
      <c r="D114" s="283"/>
      <c r="E114" s="283"/>
      <c r="F114" s="283"/>
      <c r="G114" s="283"/>
      <c r="H114" s="283"/>
      <c r="I114" s="283"/>
      <c r="J114" s="283"/>
      <c r="K114" s="283"/>
      <c r="L114" s="283"/>
      <c r="M114" s="283"/>
      <c r="N114" s="283"/>
      <c r="O114" s="283"/>
      <c r="P114" s="283"/>
      <c r="Q114" s="283"/>
      <c r="R114" s="283"/>
      <c r="S114" s="283"/>
      <c r="T114" s="283"/>
      <c r="U114" s="283"/>
      <c r="V114" s="283"/>
      <c r="W114" s="283"/>
    </row>
    <row r="115" spans="2:23">
      <c r="B115" s="283"/>
      <c r="C115" s="283"/>
      <c r="D115" s="283"/>
      <c r="E115" s="283"/>
      <c r="F115" s="283"/>
      <c r="G115" s="283"/>
      <c r="H115" s="283"/>
      <c r="I115" s="283"/>
      <c r="J115" s="283"/>
      <c r="K115" s="283"/>
      <c r="L115" s="283"/>
      <c r="M115" s="283"/>
      <c r="N115" s="283"/>
      <c r="O115" s="283"/>
      <c r="P115" s="283"/>
      <c r="Q115" s="283"/>
      <c r="R115" s="283"/>
      <c r="S115" s="283"/>
      <c r="T115" s="283"/>
      <c r="U115" s="283"/>
      <c r="V115" s="283"/>
      <c r="W115" s="283"/>
    </row>
    <row r="116" spans="2:23">
      <c r="B116" s="283"/>
      <c r="C116" s="283"/>
      <c r="D116" s="283"/>
      <c r="E116" s="283"/>
      <c r="F116" s="283"/>
      <c r="G116" s="283"/>
      <c r="H116" s="283"/>
      <c r="I116" s="283"/>
      <c r="J116" s="283"/>
      <c r="K116" s="283"/>
      <c r="L116" s="283"/>
      <c r="M116" s="283"/>
      <c r="N116" s="283"/>
      <c r="O116" s="283"/>
      <c r="P116" s="283"/>
      <c r="Q116" s="283"/>
      <c r="R116" s="283"/>
      <c r="S116" s="283"/>
      <c r="T116" s="283"/>
      <c r="U116" s="283"/>
      <c r="V116" s="283"/>
      <c r="W116" s="283"/>
    </row>
    <row r="117" spans="2:23">
      <c r="B117" s="283"/>
      <c r="C117" s="283"/>
      <c r="D117" s="283"/>
      <c r="E117" s="283"/>
      <c r="F117" s="283"/>
      <c r="G117" s="283"/>
      <c r="H117" s="283"/>
      <c r="I117" s="283"/>
      <c r="J117" s="283"/>
      <c r="K117" s="283"/>
      <c r="L117" s="283"/>
      <c r="M117" s="283"/>
      <c r="N117" s="283"/>
      <c r="O117" s="283"/>
      <c r="P117" s="283"/>
      <c r="Q117" s="283"/>
      <c r="R117" s="283"/>
      <c r="S117" s="283"/>
      <c r="T117" s="283"/>
      <c r="U117" s="283"/>
      <c r="V117" s="283"/>
      <c r="W117" s="283"/>
    </row>
    <row r="118" spans="2:23">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row>
    <row r="119" spans="2:23">
      <c r="B119" s="283"/>
      <c r="C119" s="283"/>
      <c r="D119" s="283"/>
      <c r="E119" s="283"/>
      <c r="F119" s="283"/>
      <c r="G119" s="283"/>
      <c r="H119" s="283"/>
      <c r="I119" s="283"/>
      <c r="J119" s="283"/>
      <c r="K119" s="283"/>
      <c r="L119" s="283"/>
      <c r="M119" s="283"/>
      <c r="N119" s="283"/>
      <c r="O119" s="283"/>
      <c r="P119" s="283"/>
      <c r="Q119" s="283"/>
      <c r="R119" s="283"/>
      <c r="S119" s="283"/>
      <c r="T119" s="283"/>
      <c r="U119" s="283"/>
      <c r="V119" s="283"/>
      <c r="W119" s="283"/>
    </row>
    <row r="120" spans="2:23">
      <c r="B120" s="283"/>
      <c r="C120" s="283"/>
      <c r="D120" s="283"/>
      <c r="E120" s="283"/>
      <c r="F120" s="283"/>
      <c r="G120" s="283"/>
      <c r="H120" s="283"/>
      <c r="I120" s="283"/>
      <c r="J120" s="283"/>
      <c r="K120" s="283"/>
      <c r="L120" s="283"/>
      <c r="M120" s="283"/>
      <c r="N120" s="283"/>
      <c r="O120" s="283"/>
      <c r="P120" s="283"/>
      <c r="Q120" s="283"/>
      <c r="R120" s="283"/>
      <c r="S120" s="283"/>
      <c r="T120" s="283"/>
      <c r="U120" s="283"/>
      <c r="V120" s="283"/>
      <c r="W120" s="283"/>
    </row>
    <row r="121" spans="2:23">
      <c r="B121" s="283"/>
      <c r="C121" s="283"/>
      <c r="D121" s="283"/>
      <c r="E121" s="283"/>
      <c r="F121" s="283"/>
      <c r="G121" s="283"/>
      <c r="H121" s="283"/>
      <c r="I121" s="283"/>
      <c r="J121" s="283"/>
      <c r="K121" s="283"/>
      <c r="L121" s="283"/>
      <c r="M121" s="283"/>
      <c r="N121" s="283"/>
      <c r="O121" s="283"/>
      <c r="P121" s="283"/>
      <c r="Q121" s="283"/>
      <c r="R121" s="283"/>
      <c r="S121" s="283"/>
      <c r="T121" s="283"/>
      <c r="U121" s="283"/>
      <c r="V121" s="283"/>
      <c r="W121" s="283"/>
    </row>
    <row r="122" spans="2:23">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row>
    <row r="123" spans="2:23">
      <c r="B123" s="283"/>
      <c r="C123" s="283"/>
      <c r="D123" s="283"/>
      <c r="E123" s="283"/>
      <c r="F123" s="283"/>
      <c r="G123" s="283"/>
      <c r="H123" s="283"/>
      <c r="I123" s="283"/>
      <c r="J123" s="283"/>
      <c r="K123" s="283"/>
      <c r="L123" s="283"/>
      <c r="M123" s="283"/>
      <c r="N123" s="283"/>
      <c r="O123" s="283"/>
      <c r="P123" s="283"/>
      <c r="Q123" s="283"/>
      <c r="R123" s="283"/>
      <c r="S123" s="283"/>
      <c r="T123" s="283"/>
      <c r="U123" s="283"/>
      <c r="V123" s="283"/>
      <c r="W123" s="283"/>
    </row>
    <row r="124" spans="2:23">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row>
    <row r="125" spans="2:23">
      <c r="B125" s="283"/>
      <c r="C125" s="283"/>
      <c r="D125" s="283"/>
      <c r="E125" s="283"/>
      <c r="F125" s="283"/>
      <c r="G125" s="283"/>
      <c r="H125" s="283"/>
      <c r="I125" s="283"/>
      <c r="J125" s="283"/>
      <c r="K125" s="283"/>
      <c r="L125" s="283"/>
      <c r="M125" s="283"/>
      <c r="N125" s="283"/>
      <c r="O125" s="283"/>
      <c r="P125" s="283"/>
      <c r="Q125" s="283"/>
      <c r="R125" s="283"/>
      <c r="S125" s="283"/>
      <c r="T125" s="283"/>
      <c r="U125" s="283"/>
      <c r="V125" s="283"/>
      <c r="W125" s="283"/>
    </row>
    <row r="126" spans="2:23">
      <c r="B126" s="283"/>
      <c r="C126" s="283"/>
      <c r="D126" s="283"/>
      <c r="E126" s="283"/>
      <c r="F126" s="283"/>
      <c r="G126" s="283"/>
      <c r="H126" s="283"/>
      <c r="I126" s="283"/>
      <c r="J126" s="283"/>
      <c r="K126" s="283"/>
      <c r="L126" s="283"/>
      <c r="M126" s="283"/>
      <c r="N126" s="283"/>
      <c r="O126" s="283"/>
      <c r="P126" s="283"/>
      <c r="Q126" s="283"/>
      <c r="R126" s="283"/>
      <c r="S126" s="283"/>
      <c r="T126" s="283"/>
      <c r="U126" s="283"/>
      <c r="V126" s="283"/>
      <c r="W126" s="283"/>
    </row>
    <row r="127" spans="2:23">
      <c r="B127" s="283"/>
      <c r="C127" s="283"/>
      <c r="D127" s="283"/>
      <c r="E127" s="283"/>
      <c r="F127" s="283"/>
      <c r="G127" s="283"/>
      <c r="H127" s="283"/>
      <c r="I127" s="283"/>
      <c r="J127" s="283"/>
      <c r="K127" s="283"/>
      <c r="L127" s="283"/>
      <c r="M127" s="283"/>
      <c r="N127" s="283"/>
      <c r="O127" s="283"/>
      <c r="P127" s="283"/>
      <c r="Q127" s="283"/>
      <c r="R127" s="283"/>
      <c r="S127" s="283"/>
      <c r="T127" s="283"/>
      <c r="U127" s="283"/>
      <c r="V127" s="283"/>
      <c r="W127" s="283"/>
    </row>
    <row r="128" spans="2:23">
      <c r="B128" s="283"/>
      <c r="C128" s="283"/>
      <c r="D128" s="283"/>
      <c r="E128" s="283"/>
      <c r="F128" s="283"/>
      <c r="G128" s="283"/>
      <c r="H128" s="283"/>
      <c r="I128" s="283"/>
      <c r="J128" s="283"/>
      <c r="K128" s="283"/>
      <c r="L128" s="283"/>
      <c r="M128" s="283"/>
      <c r="N128" s="283"/>
      <c r="O128" s="283"/>
      <c r="P128" s="283"/>
      <c r="Q128" s="283"/>
      <c r="R128" s="283"/>
      <c r="S128" s="283"/>
      <c r="T128" s="283"/>
      <c r="U128" s="283"/>
      <c r="V128" s="283"/>
      <c r="W128" s="283"/>
    </row>
    <row r="129" spans="2:23">
      <c r="B129" s="283"/>
      <c r="C129" s="283"/>
      <c r="D129" s="283"/>
      <c r="E129" s="283"/>
      <c r="F129" s="283"/>
      <c r="G129" s="283"/>
      <c r="H129" s="283"/>
      <c r="I129" s="283"/>
      <c r="J129" s="283"/>
      <c r="K129" s="283"/>
      <c r="L129" s="283"/>
      <c r="M129" s="283"/>
      <c r="N129" s="283"/>
      <c r="O129" s="283"/>
      <c r="P129" s="283"/>
      <c r="Q129" s="283"/>
      <c r="R129" s="283"/>
      <c r="S129" s="283"/>
      <c r="T129" s="283"/>
      <c r="U129" s="283"/>
      <c r="V129" s="283"/>
      <c r="W129" s="283"/>
    </row>
    <row r="130" spans="2:23">
      <c r="B130" s="283"/>
      <c r="C130" s="283"/>
      <c r="D130" s="283"/>
      <c r="E130" s="283"/>
      <c r="F130" s="283"/>
      <c r="G130" s="283"/>
      <c r="H130" s="283"/>
      <c r="I130" s="283"/>
      <c r="J130" s="283"/>
      <c r="K130" s="283"/>
      <c r="L130" s="283"/>
      <c r="M130" s="283"/>
      <c r="N130" s="283"/>
      <c r="O130" s="283"/>
      <c r="P130" s="283"/>
      <c r="Q130" s="283"/>
      <c r="R130" s="283"/>
      <c r="S130" s="283"/>
      <c r="T130" s="283"/>
      <c r="U130" s="283"/>
      <c r="V130" s="283"/>
      <c r="W130" s="283"/>
    </row>
    <row r="131" spans="2:23">
      <c r="B131" s="283"/>
      <c r="C131" s="283"/>
      <c r="D131" s="283"/>
      <c r="E131" s="283"/>
      <c r="F131" s="283"/>
      <c r="G131" s="283"/>
      <c r="H131" s="283"/>
      <c r="I131" s="283"/>
      <c r="J131" s="283"/>
      <c r="K131" s="283"/>
      <c r="L131" s="283"/>
      <c r="M131" s="283"/>
      <c r="N131" s="283"/>
      <c r="O131" s="283"/>
      <c r="P131" s="283"/>
      <c r="Q131" s="283"/>
      <c r="R131" s="283"/>
      <c r="S131" s="283"/>
      <c r="T131" s="283"/>
      <c r="U131" s="283"/>
      <c r="V131" s="283"/>
      <c r="W131" s="283"/>
    </row>
    <row r="132" spans="2:23">
      <c r="B132" s="283"/>
      <c r="C132" s="283"/>
      <c r="D132" s="283"/>
      <c r="E132" s="283"/>
      <c r="F132" s="283"/>
      <c r="G132" s="283"/>
      <c r="H132" s="283"/>
      <c r="I132" s="283"/>
      <c r="J132" s="283"/>
      <c r="K132" s="283"/>
      <c r="L132" s="283"/>
      <c r="M132" s="283"/>
      <c r="N132" s="283"/>
      <c r="O132" s="283"/>
      <c r="P132" s="283"/>
      <c r="Q132" s="283"/>
      <c r="R132" s="283"/>
      <c r="S132" s="283"/>
      <c r="T132" s="283"/>
      <c r="U132" s="283"/>
      <c r="V132" s="283"/>
      <c r="W132" s="283"/>
    </row>
    <row r="133" spans="2:23">
      <c r="B133" s="283"/>
      <c r="C133" s="283"/>
      <c r="D133" s="283"/>
      <c r="E133" s="283"/>
      <c r="F133" s="283"/>
      <c r="G133" s="283"/>
      <c r="H133" s="283"/>
      <c r="I133" s="283"/>
      <c r="J133" s="283"/>
      <c r="K133" s="283"/>
      <c r="L133" s="283"/>
      <c r="M133" s="283"/>
      <c r="N133" s="283"/>
      <c r="O133" s="283"/>
      <c r="P133" s="283"/>
      <c r="Q133" s="283"/>
      <c r="R133" s="283"/>
      <c r="S133" s="283"/>
      <c r="T133" s="283"/>
      <c r="U133" s="283"/>
      <c r="V133" s="283"/>
      <c r="W133" s="283"/>
    </row>
    <row r="134" spans="2:23">
      <c r="B134" s="283"/>
      <c r="C134" s="283"/>
      <c r="D134" s="283"/>
      <c r="E134" s="283"/>
      <c r="F134" s="283"/>
      <c r="G134" s="283"/>
      <c r="H134" s="283"/>
      <c r="I134" s="283"/>
      <c r="J134" s="283"/>
      <c r="K134" s="283"/>
      <c r="L134" s="283"/>
      <c r="M134" s="283"/>
      <c r="N134" s="283"/>
      <c r="O134" s="283"/>
      <c r="P134" s="283"/>
      <c r="Q134" s="283"/>
      <c r="R134" s="283"/>
      <c r="S134" s="283"/>
      <c r="T134" s="283"/>
      <c r="U134" s="283"/>
      <c r="V134" s="283"/>
      <c r="W134" s="283"/>
    </row>
    <row r="135" spans="2:23">
      <c r="B135" s="283"/>
      <c r="C135" s="283"/>
      <c r="D135" s="283"/>
      <c r="E135" s="283"/>
      <c r="F135" s="283"/>
      <c r="G135" s="283"/>
      <c r="H135" s="283"/>
      <c r="I135" s="283"/>
      <c r="J135" s="283"/>
      <c r="K135" s="283"/>
      <c r="L135" s="283"/>
      <c r="M135" s="283"/>
      <c r="N135" s="283"/>
      <c r="O135" s="283"/>
      <c r="P135" s="283"/>
      <c r="Q135" s="283"/>
      <c r="R135" s="283"/>
      <c r="S135" s="283"/>
      <c r="T135" s="283"/>
      <c r="U135" s="283"/>
      <c r="V135" s="283"/>
      <c r="W135" s="283"/>
    </row>
    <row r="136" spans="2:23">
      <c r="B136" s="283"/>
      <c r="C136" s="283"/>
      <c r="D136" s="283"/>
      <c r="E136" s="283"/>
      <c r="F136" s="283"/>
      <c r="G136" s="283"/>
      <c r="H136" s="283"/>
      <c r="I136" s="283"/>
      <c r="J136" s="283"/>
      <c r="K136" s="283"/>
      <c r="L136" s="283"/>
      <c r="M136" s="283"/>
      <c r="N136" s="283"/>
      <c r="O136" s="283"/>
      <c r="P136" s="283"/>
      <c r="Q136" s="283"/>
      <c r="R136" s="283"/>
      <c r="S136" s="283"/>
      <c r="T136" s="283"/>
      <c r="U136" s="283"/>
      <c r="V136" s="283"/>
      <c r="W136" s="283"/>
    </row>
    <row r="137" spans="2:23">
      <c r="B137" s="283"/>
      <c r="C137" s="283"/>
      <c r="D137" s="283"/>
      <c r="E137" s="283"/>
      <c r="F137" s="283"/>
      <c r="G137" s="283"/>
      <c r="H137" s="283"/>
      <c r="I137" s="283"/>
      <c r="J137" s="283"/>
      <c r="K137" s="283"/>
      <c r="L137" s="283"/>
      <c r="M137" s="283"/>
      <c r="N137" s="283"/>
      <c r="O137" s="283"/>
      <c r="P137" s="283"/>
      <c r="Q137" s="283"/>
      <c r="R137" s="283"/>
      <c r="S137" s="283"/>
      <c r="T137" s="283"/>
      <c r="U137" s="283"/>
      <c r="V137" s="283"/>
      <c r="W137" s="283"/>
    </row>
    <row r="138" spans="2:23">
      <c r="B138" s="283"/>
      <c r="C138" s="283"/>
      <c r="D138" s="283"/>
      <c r="E138" s="283"/>
      <c r="F138" s="283"/>
      <c r="G138" s="283"/>
      <c r="H138" s="283"/>
      <c r="I138" s="283"/>
      <c r="J138" s="283"/>
      <c r="K138" s="283"/>
      <c r="L138" s="283"/>
      <c r="M138" s="283"/>
      <c r="N138" s="283"/>
      <c r="O138" s="283"/>
      <c r="P138" s="283"/>
      <c r="Q138" s="283"/>
      <c r="R138" s="283"/>
      <c r="S138" s="283"/>
      <c r="T138" s="283"/>
      <c r="U138" s="283"/>
      <c r="V138" s="283"/>
      <c r="W138" s="283"/>
    </row>
    <row r="139" spans="2:23">
      <c r="B139" s="283"/>
      <c r="C139" s="283"/>
      <c r="D139" s="283"/>
      <c r="E139" s="283"/>
      <c r="F139" s="283"/>
      <c r="G139" s="283"/>
      <c r="H139" s="283"/>
      <c r="I139" s="283"/>
      <c r="J139" s="283"/>
      <c r="K139" s="283"/>
      <c r="L139" s="283"/>
      <c r="M139" s="283"/>
      <c r="N139" s="283"/>
      <c r="O139" s="283"/>
      <c r="P139" s="283"/>
      <c r="Q139" s="283"/>
      <c r="R139" s="283"/>
      <c r="S139" s="283"/>
      <c r="T139" s="283"/>
      <c r="U139" s="283"/>
      <c r="V139" s="283"/>
      <c r="W139" s="283"/>
    </row>
    <row r="140" spans="2:23">
      <c r="B140" s="283"/>
      <c r="C140" s="283"/>
      <c r="D140" s="283"/>
      <c r="E140" s="283"/>
      <c r="F140" s="283"/>
      <c r="G140" s="283"/>
      <c r="H140" s="283"/>
      <c r="I140" s="283"/>
      <c r="J140" s="283"/>
      <c r="K140" s="283"/>
      <c r="L140" s="283"/>
      <c r="M140" s="283"/>
      <c r="N140" s="283"/>
      <c r="O140" s="283"/>
      <c r="P140" s="283"/>
      <c r="Q140" s="283"/>
      <c r="R140" s="283"/>
      <c r="S140" s="283"/>
      <c r="T140" s="283"/>
      <c r="U140" s="283"/>
      <c r="V140" s="283"/>
      <c r="W140" s="283"/>
    </row>
    <row r="141" spans="2:23">
      <c r="B141" s="283"/>
      <c r="C141" s="283"/>
      <c r="D141" s="283"/>
      <c r="E141" s="283"/>
      <c r="F141" s="283"/>
      <c r="G141" s="283"/>
      <c r="H141" s="283"/>
      <c r="I141" s="283"/>
      <c r="J141" s="283"/>
      <c r="K141" s="283"/>
      <c r="L141" s="283"/>
      <c r="M141" s="283"/>
      <c r="N141" s="283"/>
      <c r="O141" s="283"/>
      <c r="P141" s="283"/>
      <c r="Q141" s="283"/>
      <c r="R141" s="283"/>
      <c r="S141" s="283"/>
      <c r="T141" s="283"/>
      <c r="U141" s="283"/>
      <c r="V141" s="283"/>
      <c r="W141" s="283"/>
    </row>
    <row r="142" spans="2:23">
      <c r="B142" s="283"/>
      <c r="C142" s="283"/>
      <c r="D142" s="283"/>
      <c r="E142" s="283"/>
      <c r="F142" s="283"/>
      <c r="G142" s="283"/>
      <c r="H142" s="283"/>
      <c r="I142" s="283"/>
      <c r="J142" s="283"/>
      <c r="K142" s="283"/>
      <c r="L142" s="283"/>
      <c r="M142" s="283"/>
      <c r="N142" s="283"/>
      <c r="O142" s="283"/>
      <c r="P142" s="283"/>
      <c r="Q142" s="283"/>
      <c r="R142" s="283"/>
      <c r="S142" s="283"/>
      <c r="T142" s="283"/>
      <c r="U142" s="283"/>
      <c r="V142" s="283"/>
      <c r="W142" s="283"/>
    </row>
    <row r="143" spans="2:23">
      <c r="B143" s="283"/>
      <c r="C143" s="283"/>
      <c r="D143" s="283"/>
      <c r="E143" s="283"/>
      <c r="F143" s="283"/>
      <c r="G143" s="283"/>
      <c r="H143" s="283"/>
      <c r="I143" s="283"/>
      <c r="J143" s="283"/>
      <c r="K143" s="283"/>
      <c r="L143" s="283"/>
      <c r="M143" s="283"/>
      <c r="N143" s="283"/>
      <c r="O143" s="283"/>
      <c r="P143" s="283"/>
      <c r="Q143" s="283"/>
      <c r="R143" s="283"/>
      <c r="S143" s="283"/>
      <c r="T143" s="283"/>
      <c r="U143" s="283"/>
      <c r="V143" s="283"/>
      <c r="W143" s="283"/>
    </row>
    <row r="144" spans="2:23">
      <c r="B144" s="283"/>
      <c r="C144" s="283"/>
      <c r="D144" s="283"/>
      <c r="E144" s="283"/>
      <c r="F144" s="283"/>
      <c r="G144" s="283"/>
      <c r="H144" s="283"/>
      <c r="I144" s="283"/>
      <c r="J144" s="283"/>
      <c r="K144" s="283"/>
      <c r="L144" s="283"/>
      <c r="M144" s="283"/>
      <c r="N144" s="283"/>
      <c r="O144" s="283"/>
      <c r="P144" s="283"/>
      <c r="Q144" s="283"/>
      <c r="R144" s="283"/>
      <c r="S144" s="283"/>
      <c r="T144" s="283"/>
      <c r="U144" s="283"/>
      <c r="V144" s="283"/>
      <c r="W144" s="283"/>
    </row>
    <row r="145" spans="2:23">
      <c r="B145" s="283"/>
      <c r="C145" s="283"/>
      <c r="D145" s="283"/>
      <c r="E145" s="283"/>
      <c r="F145" s="283"/>
      <c r="G145" s="283"/>
      <c r="H145" s="283"/>
      <c r="I145" s="283"/>
      <c r="J145" s="283"/>
      <c r="K145" s="283"/>
      <c r="L145" s="283"/>
      <c r="M145" s="283"/>
      <c r="N145" s="283"/>
      <c r="O145" s="283"/>
      <c r="P145" s="283"/>
      <c r="Q145" s="283"/>
      <c r="R145" s="283"/>
      <c r="S145" s="283"/>
      <c r="T145" s="283"/>
      <c r="U145" s="283"/>
      <c r="V145" s="283"/>
      <c r="W145" s="283"/>
    </row>
    <row r="146" spans="2:23">
      <c r="B146" s="283"/>
      <c r="C146" s="283"/>
      <c r="D146" s="283"/>
      <c r="E146" s="283"/>
      <c r="F146" s="283"/>
      <c r="G146" s="283"/>
      <c r="H146" s="283"/>
      <c r="I146" s="283"/>
      <c r="J146" s="283"/>
      <c r="K146" s="283"/>
      <c r="L146" s="283"/>
      <c r="M146" s="283"/>
      <c r="N146" s="283"/>
      <c r="O146" s="283"/>
      <c r="P146" s="283"/>
      <c r="Q146" s="283"/>
      <c r="R146" s="283"/>
      <c r="S146" s="283"/>
      <c r="T146" s="283"/>
      <c r="U146" s="283"/>
      <c r="V146" s="283"/>
      <c r="W146" s="283"/>
    </row>
    <row r="147" spans="2:23">
      <c r="B147" s="283"/>
      <c r="C147" s="283"/>
      <c r="D147" s="283"/>
      <c r="E147" s="283"/>
      <c r="F147" s="283"/>
      <c r="G147" s="283"/>
      <c r="H147" s="283"/>
      <c r="I147" s="283"/>
      <c r="J147" s="283"/>
      <c r="K147" s="283"/>
      <c r="L147" s="283"/>
      <c r="M147" s="283"/>
      <c r="N147" s="283"/>
      <c r="O147" s="283"/>
      <c r="P147" s="283"/>
      <c r="Q147" s="283"/>
      <c r="R147" s="283"/>
      <c r="S147" s="283"/>
      <c r="T147" s="283"/>
      <c r="U147" s="283"/>
      <c r="V147" s="283"/>
      <c r="W147" s="283"/>
    </row>
    <row r="148" spans="2:23">
      <c r="B148" s="283"/>
      <c r="C148" s="283"/>
      <c r="D148" s="283"/>
      <c r="E148" s="283"/>
      <c r="F148" s="283"/>
      <c r="G148" s="283"/>
      <c r="H148" s="283"/>
      <c r="I148" s="283"/>
      <c r="J148" s="283"/>
      <c r="K148" s="283"/>
      <c r="L148" s="283"/>
      <c r="M148" s="283"/>
      <c r="N148" s="283"/>
      <c r="O148" s="283"/>
      <c r="P148" s="283"/>
      <c r="Q148" s="283"/>
      <c r="R148" s="283"/>
      <c r="S148" s="283"/>
      <c r="T148" s="283"/>
      <c r="U148" s="283"/>
      <c r="V148" s="283"/>
      <c r="W148" s="283"/>
    </row>
    <row r="149" spans="2:23">
      <c r="B149" s="283"/>
      <c r="C149" s="283"/>
      <c r="D149" s="283"/>
      <c r="E149" s="283"/>
      <c r="F149" s="283"/>
      <c r="G149" s="283"/>
      <c r="H149" s="283"/>
      <c r="I149" s="283"/>
      <c r="J149" s="283"/>
      <c r="K149" s="283"/>
      <c r="L149" s="283"/>
      <c r="M149" s="283"/>
      <c r="N149" s="283"/>
      <c r="O149" s="283"/>
      <c r="P149" s="283"/>
      <c r="Q149" s="283"/>
      <c r="R149" s="283"/>
      <c r="S149" s="283"/>
      <c r="T149" s="283"/>
      <c r="U149" s="283"/>
      <c r="V149" s="283"/>
      <c r="W149" s="283"/>
    </row>
    <row r="150" spans="2:23">
      <c r="B150" s="283"/>
      <c r="C150" s="283"/>
      <c r="D150" s="283"/>
      <c r="E150" s="283"/>
      <c r="F150" s="283"/>
      <c r="G150" s="283"/>
      <c r="H150" s="283"/>
      <c r="I150" s="283"/>
      <c r="J150" s="283"/>
      <c r="K150" s="283"/>
      <c r="L150" s="283"/>
      <c r="M150" s="283"/>
      <c r="N150" s="283"/>
      <c r="O150" s="283"/>
      <c r="P150" s="283"/>
      <c r="Q150" s="283"/>
      <c r="R150" s="283"/>
      <c r="S150" s="283"/>
      <c r="T150" s="283"/>
      <c r="U150" s="283"/>
      <c r="V150" s="283"/>
      <c r="W150" s="283"/>
    </row>
    <row r="151" spans="2:23">
      <c r="B151" s="283"/>
      <c r="C151" s="283"/>
      <c r="D151" s="283"/>
      <c r="E151" s="283"/>
      <c r="F151" s="283"/>
      <c r="G151" s="283"/>
      <c r="H151" s="283"/>
      <c r="I151" s="283"/>
      <c r="J151" s="283"/>
      <c r="K151" s="283"/>
      <c r="L151" s="283"/>
      <c r="M151" s="283"/>
      <c r="N151" s="283"/>
      <c r="O151" s="283"/>
      <c r="P151" s="283"/>
      <c r="Q151" s="283"/>
      <c r="R151" s="283"/>
      <c r="S151" s="283"/>
      <c r="T151" s="283"/>
      <c r="U151" s="283"/>
      <c r="V151" s="283"/>
      <c r="W151" s="283"/>
    </row>
    <row r="152" spans="2:23">
      <c r="B152" s="283"/>
      <c r="C152" s="283"/>
      <c r="D152" s="283"/>
      <c r="E152" s="283"/>
      <c r="F152" s="283"/>
      <c r="G152" s="283"/>
      <c r="H152" s="283"/>
      <c r="I152" s="283"/>
      <c r="J152" s="283"/>
      <c r="K152" s="283"/>
      <c r="L152" s="283"/>
      <c r="M152" s="283"/>
      <c r="N152" s="283"/>
      <c r="O152" s="283"/>
      <c r="P152" s="283"/>
      <c r="Q152" s="283"/>
      <c r="R152" s="283"/>
      <c r="S152" s="283"/>
      <c r="T152" s="283"/>
      <c r="U152" s="283"/>
      <c r="V152" s="283"/>
      <c r="W152" s="283"/>
    </row>
    <row r="153" spans="2:23">
      <c r="B153" s="283"/>
      <c r="C153" s="283"/>
      <c r="D153" s="283"/>
      <c r="E153" s="283"/>
      <c r="F153" s="283"/>
      <c r="G153" s="283"/>
      <c r="H153" s="283"/>
      <c r="I153" s="283"/>
      <c r="J153" s="283"/>
      <c r="K153" s="283"/>
      <c r="L153" s="283"/>
      <c r="M153" s="283"/>
      <c r="N153" s="283"/>
      <c r="O153" s="283"/>
      <c r="P153" s="283"/>
      <c r="Q153" s="283"/>
      <c r="R153" s="283"/>
      <c r="S153" s="283"/>
      <c r="T153" s="283"/>
      <c r="U153" s="283"/>
      <c r="V153" s="283"/>
      <c r="W153" s="283"/>
    </row>
    <row r="154" spans="2:23">
      <c r="B154" s="283"/>
      <c r="C154" s="283"/>
      <c r="D154" s="283"/>
      <c r="E154" s="283"/>
      <c r="F154" s="283"/>
      <c r="G154" s="283"/>
      <c r="H154" s="283"/>
      <c r="I154" s="283"/>
      <c r="J154" s="283"/>
      <c r="K154" s="283"/>
      <c r="L154" s="283"/>
      <c r="M154" s="283"/>
      <c r="N154" s="283"/>
      <c r="O154" s="283"/>
      <c r="P154" s="283"/>
      <c r="Q154" s="283"/>
      <c r="R154" s="283"/>
      <c r="S154" s="283"/>
      <c r="T154" s="283"/>
      <c r="U154" s="283"/>
      <c r="V154" s="283"/>
      <c r="W154" s="283"/>
    </row>
    <row r="155" spans="2:23">
      <c r="B155" s="283"/>
      <c r="C155" s="283"/>
      <c r="D155" s="283"/>
      <c r="E155" s="283"/>
      <c r="F155" s="283"/>
      <c r="G155" s="283"/>
      <c r="H155" s="283"/>
      <c r="I155" s="283"/>
      <c r="J155" s="283"/>
      <c r="K155" s="283"/>
      <c r="L155" s="283"/>
      <c r="M155" s="283"/>
      <c r="N155" s="283"/>
      <c r="O155" s="283"/>
      <c r="P155" s="283"/>
      <c r="Q155" s="283"/>
      <c r="R155" s="283"/>
      <c r="S155" s="283"/>
      <c r="T155" s="283"/>
      <c r="U155" s="283"/>
      <c r="V155" s="283"/>
      <c r="W155" s="283"/>
    </row>
    <row r="156" spans="2:23">
      <c r="B156" s="283"/>
      <c r="C156" s="283"/>
      <c r="D156" s="283"/>
      <c r="E156" s="283"/>
      <c r="F156" s="283"/>
      <c r="G156" s="283"/>
      <c r="H156" s="283"/>
      <c r="I156" s="283"/>
      <c r="J156" s="283"/>
      <c r="K156" s="283"/>
      <c r="L156" s="283"/>
      <c r="M156" s="283"/>
      <c r="N156" s="283"/>
      <c r="O156" s="283"/>
      <c r="P156" s="283"/>
      <c r="Q156" s="283"/>
      <c r="R156" s="283"/>
      <c r="S156" s="283"/>
      <c r="T156" s="283"/>
      <c r="U156" s="283"/>
      <c r="V156" s="283"/>
      <c r="W156" s="283"/>
    </row>
    <row r="157" spans="2:23">
      <c r="B157" s="283"/>
      <c r="C157" s="283"/>
      <c r="D157" s="283"/>
      <c r="E157" s="283"/>
      <c r="F157" s="283"/>
      <c r="G157" s="283"/>
      <c r="H157" s="283"/>
      <c r="I157" s="283"/>
      <c r="J157" s="283"/>
      <c r="K157" s="283"/>
      <c r="L157" s="283"/>
      <c r="M157" s="283"/>
      <c r="N157" s="283"/>
      <c r="O157" s="283"/>
      <c r="P157" s="283"/>
      <c r="Q157" s="283"/>
      <c r="R157" s="283"/>
      <c r="S157" s="283"/>
      <c r="T157" s="283"/>
      <c r="U157" s="283"/>
      <c r="V157" s="283"/>
      <c r="W157" s="283"/>
    </row>
    <row r="158" spans="2:23">
      <c r="B158" s="283"/>
      <c r="C158" s="283"/>
      <c r="D158" s="283"/>
      <c r="E158" s="283"/>
      <c r="F158" s="283"/>
      <c r="G158" s="283"/>
      <c r="H158" s="283"/>
      <c r="I158" s="283"/>
      <c r="J158" s="283"/>
      <c r="K158" s="283"/>
      <c r="L158" s="283"/>
      <c r="M158" s="283"/>
      <c r="N158" s="283"/>
      <c r="O158" s="283"/>
      <c r="P158" s="283"/>
      <c r="Q158" s="283"/>
      <c r="R158" s="283"/>
      <c r="S158" s="283"/>
      <c r="T158" s="283"/>
      <c r="U158" s="283"/>
      <c r="V158" s="283"/>
      <c r="W158" s="283"/>
    </row>
    <row r="159" spans="2:23">
      <c r="B159" s="283"/>
      <c r="C159" s="283"/>
      <c r="D159" s="283"/>
      <c r="E159" s="283"/>
      <c r="F159" s="283"/>
      <c r="G159" s="283"/>
      <c r="H159" s="283"/>
      <c r="I159" s="283"/>
      <c r="J159" s="283"/>
      <c r="K159" s="283"/>
      <c r="L159" s="283"/>
      <c r="M159" s="283"/>
      <c r="N159" s="283"/>
      <c r="O159" s="283"/>
      <c r="P159" s="283"/>
      <c r="Q159" s="283"/>
      <c r="R159" s="283"/>
      <c r="S159" s="283"/>
      <c r="T159" s="283"/>
      <c r="U159" s="283"/>
      <c r="V159" s="283"/>
      <c r="W159" s="283"/>
    </row>
    <row r="160" spans="2:23">
      <c r="B160" s="283"/>
      <c r="C160" s="283"/>
      <c r="D160" s="283"/>
      <c r="E160" s="283"/>
      <c r="F160" s="283"/>
      <c r="G160" s="283"/>
      <c r="H160" s="283"/>
      <c r="I160" s="283"/>
      <c r="J160" s="283"/>
      <c r="K160" s="283"/>
      <c r="L160" s="283"/>
      <c r="M160" s="283"/>
      <c r="N160" s="283"/>
      <c r="O160" s="283"/>
      <c r="P160" s="283"/>
      <c r="Q160" s="283"/>
      <c r="R160" s="283"/>
      <c r="S160" s="283"/>
      <c r="T160" s="283"/>
      <c r="U160" s="283"/>
      <c r="V160" s="283"/>
      <c r="W160" s="283"/>
    </row>
    <row r="161" spans="2:23">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row>
    <row r="162" spans="2:23">
      <c r="B162" s="283"/>
      <c r="C162" s="283"/>
      <c r="D162" s="283"/>
      <c r="E162" s="283"/>
      <c r="F162" s="283"/>
      <c r="G162" s="283"/>
      <c r="H162" s="283"/>
      <c r="I162" s="283"/>
      <c r="J162" s="283"/>
      <c r="K162" s="283"/>
      <c r="L162" s="283"/>
      <c r="M162" s="283"/>
      <c r="N162" s="283"/>
      <c r="O162" s="283"/>
      <c r="P162" s="283"/>
      <c r="Q162" s="283"/>
      <c r="R162" s="283"/>
      <c r="S162" s="283"/>
      <c r="T162" s="283"/>
      <c r="U162" s="283"/>
      <c r="V162" s="283"/>
      <c r="W162" s="283"/>
    </row>
    <row r="163" spans="2:23">
      <c r="B163" s="283"/>
      <c r="C163" s="283"/>
      <c r="D163" s="283"/>
      <c r="E163" s="283"/>
      <c r="F163" s="283"/>
      <c r="G163" s="283"/>
      <c r="H163" s="283"/>
      <c r="I163" s="283"/>
      <c r="J163" s="283"/>
      <c r="K163" s="283"/>
      <c r="L163" s="283"/>
      <c r="M163" s="283"/>
      <c r="N163" s="283"/>
      <c r="O163" s="283"/>
      <c r="P163" s="283"/>
      <c r="Q163" s="283"/>
      <c r="R163" s="283"/>
      <c r="S163" s="283"/>
      <c r="T163" s="283"/>
      <c r="U163" s="283"/>
      <c r="V163" s="283"/>
      <c r="W163" s="283"/>
    </row>
    <row r="164" spans="2:23">
      <c r="B164" s="283"/>
      <c r="C164" s="283"/>
      <c r="D164" s="283"/>
      <c r="E164" s="283"/>
      <c r="F164" s="283"/>
      <c r="G164" s="283"/>
      <c r="H164" s="283"/>
      <c r="I164" s="283"/>
      <c r="J164" s="283"/>
      <c r="K164" s="283"/>
      <c r="L164" s="283"/>
      <c r="M164" s="283"/>
      <c r="N164" s="283"/>
      <c r="O164" s="283"/>
      <c r="P164" s="283"/>
      <c r="Q164" s="283"/>
      <c r="R164" s="283"/>
      <c r="S164" s="283"/>
      <c r="T164" s="283"/>
      <c r="U164" s="283"/>
      <c r="V164" s="283"/>
      <c r="W164" s="283"/>
    </row>
    <row r="165" spans="2:23">
      <c r="B165" s="283"/>
      <c r="C165" s="283"/>
      <c r="D165" s="283"/>
      <c r="E165" s="283"/>
      <c r="F165" s="283"/>
      <c r="G165" s="283"/>
      <c r="H165" s="283"/>
      <c r="I165" s="283"/>
      <c r="J165" s="283"/>
      <c r="K165" s="283"/>
      <c r="L165" s="283"/>
      <c r="M165" s="283"/>
      <c r="N165" s="283"/>
      <c r="O165" s="283"/>
      <c r="P165" s="283"/>
      <c r="Q165" s="283"/>
      <c r="R165" s="283"/>
      <c r="S165" s="283"/>
      <c r="T165" s="283"/>
      <c r="U165" s="283"/>
      <c r="V165" s="283"/>
      <c r="W165" s="283"/>
    </row>
    <row r="166" spans="2:23">
      <c r="B166" s="283"/>
      <c r="C166" s="283"/>
      <c r="D166" s="283"/>
      <c r="E166" s="283"/>
      <c r="F166" s="283"/>
      <c r="G166" s="283"/>
      <c r="H166" s="283"/>
      <c r="I166" s="283"/>
      <c r="J166" s="283"/>
      <c r="K166" s="283"/>
      <c r="L166" s="283"/>
      <c r="M166" s="283"/>
      <c r="N166" s="283"/>
      <c r="O166" s="283"/>
      <c r="P166" s="283"/>
      <c r="Q166" s="283"/>
      <c r="R166" s="283"/>
      <c r="S166" s="283"/>
      <c r="T166" s="283"/>
      <c r="U166" s="283"/>
      <c r="V166" s="283"/>
      <c r="W166" s="283"/>
    </row>
    <row r="167" spans="2:23">
      <c r="B167" s="283"/>
      <c r="C167" s="283"/>
      <c r="D167" s="283"/>
      <c r="E167" s="283"/>
      <c r="F167" s="283"/>
      <c r="G167" s="283"/>
      <c r="H167" s="283"/>
      <c r="I167" s="283"/>
      <c r="J167" s="283"/>
      <c r="K167" s="283"/>
      <c r="L167" s="283"/>
      <c r="M167" s="283"/>
      <c r="N167" s="283"/>
      <c r="O167" s="283"/>
      <c r="P167" s="283"/>
      <c r="Q167" s="283"/>
      <c r="R167" s="283"/>
      <c r="S167" s="283"/>
      <c r="T167" s="283"/>
      <c r="U167" s="283"/>
      <c r="V167" s="283"/>
      <c r="W167" s="283"/>
    </row>
    <row r="168" spans="2:23">
      <c r="B168" s="283"/>
      <c r="C168" s="283"/>
      <c r="D168" s="283"/>
      <c r="E168" s="283"/>
      <c r="F168" s="283"/>
      <c r="G168" s="283"/>
      <c r="H168" s="283"/>
      <c r="I168" s="283"/>
      <c r="J168" s="283"/>
      <c r="K168" s="283"/>
      <c r="L168" s="283"/>
      <c r="M168" s="283"/>
      <c r="N168" s="283"/>
      <c r="O168" s="283"/>
      <c r="P168" s="283"/>
      <c r="Q168" s="283"/>
      <c r="R168" s="283"/>
      <c r="S168" s="283"/>
      <c r="T168" s="283"/>
      <c r="U168" s="283"/>
      <c r="V168" s="283"/>
      <c r="W168" s="283"/>
    </row>
    <row r="169" spans="2:23">
      <c r="B169" s="283"/>
      <c r="C169" s="283"/>
      <c r="D169" s="283"/>
      <c r="E169" s="283"/>
      <c r="F169" s="283"/>
      <c r="G169" s="283"/>
      <c r="H169" s="283"/>
      <c r="I169" s="283"/>
      <c r="J169" s="283"/>
      <c r="K169" s="283"/>
      <c r="L169" s="283"/>
      <c r="M169" s="283"/>
      <c r="N169" s="283"/>
      <c r="O169" s="283"/>
      <c r="P169" s="283"/>
      <c r="Q169" s="283"/>
      <c r="R169" s="283"/>
      <c r="S169" s="283"/>
      <c r="T169" s="283"/>
      <c r="U169" s="283"/>
      <c r="V169" s="283"/>
      <c r="W169" s="283"/>
    </row>
    <row r="170" spans="2:23">
      <c r="B170" s="283"/>
      <c r="C170" s="283"/>
      <c r="D170" s="283"/>
      <c r="E170" s="283"/>
      <c r="F170" s="283"/>
      <c r="G170" s="283"/>
      <c r="H170" s="283"/>
      <c r="I170" s="283"/>
      <c r="J170" s="283"/>
      <c r="K170" s="283"/>
      <c r="L170" s="283"/>
      <c r="M170" s="283"/>
      <c r="N170" s="283"/>
      <c r="O170" s="283"/>
      <c r="P170" s="283"/>
      <c r="Q170" s="283"/>
      <c r="R170" s="283"/>
      <c r="S170" s="283"/>
      <c r="T170" s="283"/>
      <c r="U170" s="283"/>
      <c r="V170" s="283"/>
      <c r="W170" s="283"/>
    </row>
    <row r="171" spans="2:23">
      <c r="B171" s="283"/>
      <c r="C171" s="283"/>
      <c r="D171" s="283"/>
      <c r="E171" s="283"/>
      <c r="F171" s="283"/>
      <c r="G171" s="283"/>
      <c r="H171" s="283"/>
      <c r="I171" s="283"/>
      <c r="J171" s="283"/>
      <c r="K171" s="283"/>
      <c r="L171" s="283"/>
      <c r="M171" s="283"/>
      <c r="N171" s="283"/>
      <c r="O171" s="283"/>
      <c r="P171" s="283"/>
      <c r="Q171" s="283"/>
      <c r="R171" s="283"/>
      <c r="S171" s="283"/>
      <c r="T171" s="283"/>
      <c r="U171" s="283"/>
      <c r="V171" s="283"/>
      <c r="W171" s="283"/>
    </row>
    <row r="172" spans="2:23">
      <c r="B172" s="283"/>
      <c r="C172" s="283"/>
      <c r="D172" s="283"/>
      <c r="E172" s="283"/>
      <c r="F172" s="283"/>
      <c r="G172" s="283"/>
      <c r="H172" s="283"/>
      <c r="I172" s="283"/>
      <c r="J172" s="283"/>
      <c r="K172" s="283"/>
      <c r="L172" s="283"/>
      <c r="M172" s="283"/>
      <c r="N172" s="283"/>
      <c r="O172" s="283"/>
      <c r="P172" s="283"/>
      <c r="Q172" s="283"/>
      <c r="R172" s="283"/>
      <c r="S172" s="283"/>
      <c r="T172" s="283"/>
      <c r="U172" s="283"/>
      <c r="V172" s="283"/>
      <c r="W172" s="283"/>
    </row>
    <row r="173" spans="2:23">
      <c r="B173" s="283"/>
      <c r="C173" s="283"/>
      <c r="D173" s="283"/>
      <c r="E173" s="283"/>
      <c r="F173" s="283"/>
      <c r="G173" s="283"/>
      <c r="H173" s="283"/>
      <c r="I173" s="283"/>
      <c r="J173" s="283"/>
      <c r="K173" s="283"/>
      <c r="L173" s="283"/>
      <c r="M173" s="283"/>
      <c r="N173" s="283"/>
      <c r="O173" s="283"/>
      <c r="P173" s="283"/>
      <c r="Q173" s="283"/>
      <c r="R173" s="283"/>
      <c r="S173" s="283"/>
      <c r="T173" s="283"/>
      <c r="U173" s="283"/>
      <c r="V173" s="283"/>
      <c r="W173" s="283"/>
    </row>
    <row r="174" spans="2:23">
      <c r="B174" s="283"/>
      <c r="C174" s="283"/>
      <c r="D174" s="283"/>
      <c r="E174" s="283"/>
      <c r="F174" s="283"/>
      <c r="G174" s="283"/>
      <c r="H174" s="283"/>
      <c r="I174" s="283"/>
      <c r="J174" s="283"/>
      <c r="K174" s="283"/>
      <c r="L174" s="283"/>
      <c r="M174" s="283"/>
      <c r="N174" s="283"/>
      <c r="O174" s="283"/>
      <c r="P174" s="283"/>
      <c r="Q174" s="283"/>
      <c r="R174" s="283"/>
      <c r="S174" s="283"/>
      <c r="T174" s="283"/>
      <c r="U174" s="283"/>
      <c r="V174" s="283"/>
      <c r="W174" s="283"/>
    </row>
    <row r="175" spans="2:23">
      <c r="B175" s="283"/>
      <c r="C175" s="283"/>
      <c r="D175" s="283"/>
      <c r="E175" s="283"/>
      <c r="F175" s="283"/>
      <c r="G175" s="283"/>
      <c r="H175" s="283"/>
      <c r="I175" s="283"/>
      <c r="J175" s="283"/>
      <c r="K175" s="283"/>
      <c r="L175" s="283"/>
      <c r="M175" s="283"/>
      <c r="N175" s="283"/>
      <c r="O175" s="283"/>
      <c r="P175" s="283"/>
      <c r="Q175" s="283"/>
      <c r="R175" s="283"/>
      <c r="S175" s="283"/>
      <c r="T175" s="283"/>
      <c r="U175" s="283"/>
      <c r="V175" s="283"/>
      <c r="W175" s="283"/>
    </row>
    <row r="176" spans="2:23">
      <c r="B176" s="283"/>
      <c r="C176" s="283"/>
      <c r="D176" s="283"/>
      <c r="E176" s="283"/>
      <c r="F176" s="283"/>
      <c r="G176" s="283"/>
      <c r="H176" s="283"/>
      <c r="I176" s="283"/>
      <c r="J176" s="283"/>
      <c r="K176" s="283"/>
      <c r="L176" s="283"/>
      <c r="M176" s="283"/>
      <c r="N176" s="283"/>
      <c r="O176" s="283"/>
      <c r="P176" s="283"/>
      <c r="Q176" s="283"/>
      <c r="R176" s="283"/>
      <c r="S176" s="283"/>
      <c r="T176" s="283"/>
      <c r="U176" s="283"/>
      <c r="V176" s="283"/>
      <c r="W176" s="283"/>
    </row>
    <row r="177" spans="2:23">
      <c r="B177" s="283"/>
      <c r="C177" s="283"/>
      <c r="D177" s="283"/>
      <c r="E177" s="283"/>
      <c r="F177" s="283"/>
      <c r="G177" s="283"/>
      <c r="H177" s="283"/>
      <c r="I177" s="283"/>
      <c r="J177" s="283"/>
      <c r="K177" s="283"/>
      <c r="L177" s="283"/>
      <c r="M177" s="283"/>
      <c r="N177" s="283"/>
      <c r="O177" s="283"/>
      <c r="P177" s="283"/>
      <c r="Q177" s="283"/>
      <c r="R177" s="283"/>
      <c r="S177" s="283"/>
      <c r="T177" s="283"/>
      <c r="U177" s="283"/>
      <c r="V177" s="283"/>
      <c r="W177" s="283"/>
    </row>
    <row r="178" spans="2:23">
      <c r="B178" s="283"/>
      <c r="C178" s="283"/>
      <c r="D178" s="283"/>
      <c r="E178" s="283"/>
      <c r="F178" s="283"/>
      <c r="G178" s="283"/>
      <c r="H178" s="283"/>
      <c r="I178" s="283"/>
      <c r="J178" s="283"/>
      <c r="K178" s="283"/>
      <c r="L178" s="283"/>
      <c r="M178" s="283"/>
      <c r="N178" s="283"/>
      <c r="O178" s="283"/>
      <c r="P178" s="283"/>
      <c r="Q178" s="283"/>
      <c r="R178" s="283"/>
      <c r="S178" s="283"/>
      <c r="T178" s="283"/>
      <c r="U178" s="283"/>
      <c r="V178" s="283"/>
      <c r="W178" s="283"/>
    </row>
    <row r="179" spans="2:23">
      <c r="B179" s="283"/>
      <c r="C179" s="283"/>
      <c r="D179" s="283"/>
      <c r="E179" s="283"/>
      <c r="F179" s="283"/>
      <c r="G179" s="283"/>
      <c r="H179" s="283"/>
      <c r="I179" s="283"/>
      <c r="J179" s="283"/>
      <c r="K179" s="283"/>
      <c r="L179" s="283"/>
      <c r="M179" s="283"/>
      <c r="N179" s="283"/>
      <c r="O179" s="283"/>
      <c r="P179" s="283"/>
      <c r="Q179" s="283"/>
      <c r="R179" s="283"/>
      <c r="S179" s="283"/>
      <c r="T179" s="283"/>
      <c r="U179" s="283"/>
      <c r="V179" s="283"/>
      <c r="W179" s="283"/>
    </row>
    <row r="180" spans="2:23">
      <c r="B180" s="283"/>
      <c r="C180" s="283"/>
      <c r="D180" s="283"/>
      <c r="E180" s="283"/>
      <c r="F180" s="283"/>
      <c r="G180" s="283"/>
      <c r="H180" s="283"/>
      <c r="I180" s="283"/>
      <c r="J180" s="283"/>
      <c r="K180" s="283"/>
      <c r="L180" s="283"/>
      <c r="M180" s="283"/>
      <c r="N180" s="283"/>
      <c r="O180" s="283"/>
      <c r="P180" s="283"/>
      <c r="Q180" s="283"/>
      <c r="R180" s="283"/>
      <c r="S180" s="283"/>
      <c r="T180" s="283"/>
      <c r="U180" s="283"/>
      <c r="V180" s="283"/>
      <c r="W180" s="283"/>
    </row>
    <row r="181" spans="2:23">
      <c r="B181" s="283"/>
      <c r="C181" s="283"/>
      <c r="D181" s="283"/>
      <c r="E181" s="283"/>
      <c r="F181" s="283"/>
      <c r="G181" s="283"/>
      <c r="H181" s="283"/>
      <c r="I181" s="283"/>
      <c r="J181" s="283"/>
      <c r="K181" s="283"/>
      <c r="L181" s="283"/>
      <c r="M181" s="283"/>
      <c r="N181" s="283"/>
      <c r="O181" s="283"/>
      <c r="P181" s="283"/>
      <c r="Q181" s="283"/>
      <c r="R181" s="283"/>
      <c r="S181" s="283"/>
      <c r="T181" s="283"/>
      <c r="U181" s="283"/>
      <c r="V181" s="283"/>
      <c r="W181" s="283"/>
    </row>
    <row r="182" spans="2:23">
      <c r="B182" s="283"/>
      <c r="C182" s="283"/>
      <c r="D182" s="283"/>
      <c r="E182" s="283"/>
      <c r="F182" s="283"/>
      <c r="G182" s="283"/>
      <c r="H182" s="283"/>
      <c r="I182" s="283"/>
      <c r="J182" s="283"/>
      <c r="K182" s="283"/>
      <c r="L182" s="283"/>
      <c r="M182" s="283"/>
      <c r="N182" s="283"/>
      <c r="O182" s="283"/>
      <c r="P182" s="283"/>
      <c r="Q182" s="283"/>
      <c r="R182" s="283"/>
      <c r="S182" s="283"/>
      <c r="T182" s="283"/>
      <c r="U182" s="283"/>
      <c r="V182" s="283"/>
      <c r="W182" s="283"/>
    </row>
    <row r="183" spans="2:23">
      <c r="B183" s="283"/>
      <c r="C183" s="283"/>
      <c r="D183" s="283"/>
      <c r="E183" s="283"/>
      <c r="F183" s="283"/>
      <c r="G183" s="283"/>
      <c r="H183" s="283"/>
      <c r="I183" s="283"/>
      <c r="J183" s="283"/>
      <c r="K183" s="283"/>
      <c r="L183" s="283"/>
      <c r="M183" s="283"/>
      <c r="N183" s="283"/>
      <c r="O183" s="283"/>
      <c r="P183" s="283"/>
      <c r="Q183" s="283"/>
      <c r="R183" s="283"/>
      <c r="S183" s="283"/>
      <c r="T183" s="283"/>
      <c r="U183" s="283"/>
      <c r="V183" s="283"/>
      <c r="W183" s="283"/>
    </row>
    <row r="184" spans="2:23">
      <c r="B184" s="283"/>
      <c r="C184" s="283"/>
      <c r="D184" s="283"/>
      <c r="E184" s="283"/>
      <c r="F184" s="283"/>
      <c r="G184" s="283"/>
      <c r="H184" s="283"/>
      <c r="I184" s="283"/>
      <c r="J184" s="283"/>
      <c r="K184" s="283"/>
      <c r="L184" s="283"/>
      <c r="M184" s="283"/>
      <c r="N184" s="283"/>
      <c r="O184" s="283"/>
      <c r="P184" s="283"/>
      <c r="Q184" s="283"/>
      <c r="R184" s="283"/>
      <c r="S184" s="283"/>
      <c r="T184" s="283"/>
      <c r="U184" s="283"/>
      <c r="V184" s="283"/>
      <c r="W184" s="283"/>
    </row>
    <row r="185" spans="2:23">
      <c r="B185" s="283"/>
      <c r="C185" s="283"/>
      <c r="D185" s="283"/>
      <c r="E185" s="283"/>
      <c r="F185" s="283"/>
      <c r="G185" s="283"/>
      <c r="H185" s="283"/>
      <c r="I185" s="283"/>
      <c r="J185" s="283"/>
      <c r="K185" s="283"/>
      <c r="L185" s="283"/>
      <c r="M185" s="283"/>
      <c r="N185" s="283"/>
      <c r="O185" s="283"/>
      <c r="P185" s="283"/>
      <c r="Q185" s="283"/>
      <c r="R185" s="283"/>
      <c r="S185" s="283"/>
      <c r="T185" s="283"/>
      <c r="U185" s="283"/>
      <c r="V185" s="283"/>
      <c r="W185" s="283"/>
    </row>
    <row r="186" spans="2:23">
      <c r="B186" s="283"/>
      <c r="C186" s="283"/>
      <c r="D186" s="283"/>
      <c r="E186" s="283"/>
      <c r="F186" s="283"/>
      <c r="G186" s="283"/>
      <c r="H186" s="283"/>
      <c r="I186" s="283"/>
      <c r="J186" s="283"/>
      <c r="K186" s="283"/>
      <c r="L186" s="283"/>
      <c r="M186" s="283"/>
      <c r="N186" s="283"/>
      <c r="O186" s="283"/>
      <c r="P186" s="283"/>
      <c r="Q186" s="283"/>
      <c r="R186" s="283"/>
      <c r="S186" s="283"/>
      <c r="T186" s="283"/>
      <c r="U186" s="283"/>
      <c r="V186" s="283"/>
      <c r="W186" s="283"/>
    </row>
    <row r="187" spans="2:23">
      <c r="B187" s="283"/>
      <c r="C187" s="283"/>
      <c r="D187" s="283"/>
      <c r="E187" s="283"/>
      <c r="F187" s="283"/>
      <c r="G187" s="283"/>
      <c r="H187" s="283"/>
      <c r="I187" s="283"/>
      <c r="J187" s="283"/>
      <c r="K187" s="283"/>
      <c r="L187" s="283"/>
      <c r="M187" s="283"/>
      <c r="N187" s="283"/>
      <c r="O187" s="283"/>
      <c r="P187" s="283"/>
      <c r="Q187" s="283"/>
      <c r="R187" s="283"/>
      <c r="S187" s="283"/>
      <c r="T187" s="283"/>
      <c r="U187" s="283"/>
      <c r="V187" s="283"/>
      <c r="W187" s="283"/>
    </row>
    <row r="188" spans="2:23">
      <c r="B188" s="283"/>
      <c r="C188" s="283"/>
      <c r="D188" s="283"/>
      <c r="E188" s="283"/>
      <c r="F188" s="283"/>
      <c r="G188" s="283"/>
      <c r="H188" s="283"/>
      <c r="I188" s="283"/>
      <c r="J188" s="283"/>
      <c r="K188" s="283"/>
      <c r="L188" s="283"/>
      <c r="M188" s="283"/>
      <c r="N188" s="283"/>
      <c r="O188" s="283"/>
      <c r="P188" s="283"/>
      <c r="Q188" s="283"/>
      <c r="R188" s="283"/>
      <c r="S188" s="283"/>
      <c r="T188" s="283"/>
      <c r="U188" s="283"/>
      <c r="V188" s="283"/>
      <c r="W188" s="283"/>
    </row>
    <row r="189" spans="2:23">
      <c r="B189" s="283"/>
      <c r="C189" s="283"/>
      <c r="D189" s="283"/>
      <c r="E189" s="283"/>
      <c r="F189" s="283"/>
      <c r="G189" s="283"/>
      <c r="H189" s="283"/>
      <c r="I189" s="283"/>
      <c r="J189" s="283"/>
      <c r="K189" s="283"/>
      <c r="L189" s="283"/>
      <c r="M189" s="283"/>
      <c r="N189" s="283"/>
      <c r="O189" s="283"/>
      <c r="P189" s="283"/>
      <c r="Q189" s="283"/>
      <c r="R189" s="283"/>
      <c r="S189" s="283"/>
      <c r="T189" s="283"/>
      <c r="U189" s="283"/>
      <c r="V189" s="283"/>
      <c r="W189" s="283"/>
    </row>
    <row r="190" spans="2:23">
      <c r="B190" s="283"/>
      <c r="C190" s="283"/>
      <c r="D190" s="283"/>
      <c r="E190" s="283"/>
      <c r="F190" s="283"/>
      <c r="G190" s="283"/>
      <c r="H190" s="283"/>
      <c r="I190" s="283"/>
      <c r="J190" s="283"/>
      <c r="K190" s="283"/>
      <c r="L190" s="283"/>
      <c r="M190" s="283"/>
      <c r="N190" s="283"/>
      <c r="O190" s="283"/>
      <c r="P190" s="283"/>
      <c r="Q190" s="283"/>
      <c r="R190" s="283"/>
      <c r="S190" s="283"/>
      <c r="T190" s="283"/>
      <c r="U190" s="283"/>
      <c r="V190" s="283"/>
      <c r="W190" s="283"/>
    </row>
    <row r="191" spans="2:23">
      <c r="B191" s="283"/>
      <c r="C191" s="283"/>
      <c r="D191" s="283"/>
      <c r="E191" s="283"/>
      <c r="F191" s="283"/>
      <c r="G191" s="283"/>
      <c r="H191" s="283"/>
      <c r="I191" s="283"/>
      <c r="J191" s="283"/>
      <c r="K191" s="283"/>
      <c r="L191" s="283"/>
      <c r="M191" s="283"/>
      <c r="N191" s="283"/>
      <c r="O191" s="283"/>
      <c r="P191" s="283"/>
      <c r="Q191" s="283"/>
      <c r="R191" s="283"/>
      <c r="S191" s="283"/>
      <c r="T191" s="283"/>
      <c r="U191" s="283"/>
      <c r="V191" s="283"/>
      <c r="W191" s="283"/>
    </row>
    <row r="192" spans="2:23">
      <c r="B192" s="283"/>
      <c r="C192" s="283"/>
      <c r="D192" s="283"/>
      <c r="E192" s="283"/>
      <c r="F192" s="283"/>
      <c r="G192" s="283"/>
      <c r="H192" s="283"/>
      <c r="I192" s="283"/>
      <c r="J192" s="283"/>
      <c r="K192" s="283"/>
      <c r="L192" s="283"/>
      <c r="M192" s="283"/>
      <c r="N192" s="283"/>
      <c r="O192" s="283"/>
      <c r="P192" s="283"/>
      <c r="Q192" s="283"/>
      <c r="R192" s="283"/>
      <c r="S192" s="283"/>
      <c r="T192" s="283"/>
      <c r="U192" s="283"/>
      <c r="V192" s="283"/>
      <c r="W192" s="283"/>
    </row>
    <row r="193" spans="2:23">
      <c r="B193" s="283"/>
      <c r="C193" s="283"/>
      <c r="D193" s="283"/>
      <c r="E193" s="283"/>
      <c r="F193" s="283"/>
      <c r="G193" s="283"/>
      <c r="H193" s="283"/>
      <c r="I193" s="283"/>
      <c r="J193" s="283"/>
      <c r="K193" s="283"/>
      <c r="L193" s="283"/>
      <c r="M193" s="283"/>
      <c r="N193" s="283"/>
      <c r="O193" s="283"/>
      <c r="P193" s="283"/>
      <c r="Q193" s="283"/>
      <c r="R193" s="283"/>
      <c r="S193" s="283"/>
      <c r="T193" s="283"/>
      <c r="U193" s="283"/>
      <c r="V193" s="283"/>
      <c r="W193" s="283"/>
    </row>
    <row r="194" spans="2:23">
      <c r="B194" s="283"/>
      <c r="C194" s="283"/>
      <c r="D194" s="283"/>
      <c r="E194" s="283"/>
      <c r="F194" s="283"/>
      <c r="G194" s="283"/>
      <c r="H194" s="283"/>
      <c r="I194" s="283"/>
      <c r="J194" s="283"/>
      <c r="K194" s="283"/>
      <c r="L194" s="283"/>
      <c r="M194" s="283"/>
      <c r="N194" s="283"/>
      <c r="O194" s="283"/>
      <c r="P194" s="283"/>
      <c r="Q194" s="283"/>
      <c r="R194" s="283"/>
      <c r="S194" s="283"/>
      <c r="T194" s="283"/>
      <c r="U194" s="283"/>
      <c r="V194" s="283"/>
      <c r="W194" s="283"/>
    </row>
    <row r="195" spans="2:23">
      <c r="B195" s="283"/>
      <c r="C195" s="283"/>
      <c r="D195" s="283"/>
      <c r="E195" s="283"/>
      <c r="F195" s="283"/>
      <c r="G195" s="283"/>
      <c r="H195" s="283"/>
      <c r="I195" s="283"/>
      <c r="J195" s="283"/>
      <c r="K195" s="283"/>
      <c r="L195" s="283"/>
      <c r="M195" s="283"/>
      <c r="N195" s="283"/>
      <c r="O195" s="283"/>
      <c r="P195" s="283"/>
      <c r="Q195" s="283"/>
      <c r="R195" s="283"/>
      <c r="S195" s="283"/>
      <c r="T195" s="283"/>
      <c r="U195" s="283"/>
      <c r="V195" s="283"/>
      <c r="W195" s="283"/>
    </row>
    <row r="196" spans="2:23">
      <c r="B196" s="283"/>
      <c r="C196" s="283"/>
      <c r="D196" s="283"/>
      <c r="E196" s="283"/>
      <c r="F196" s="283"/>
      <c r="G196" s="283"/>
      <c r="H196" s="283"/>
      <c r="I196" s="283"/>
      <c r="J196" s="283"/>
      <c r="K196" s="283"/>
      <c r="L196" s="283"/>
      <c r="M196" s="283"/>
      <c r="N196" s="283"/>
      <c r="O196" s="283"/>
      <c r="P196" s="283"/>
      <c r="Q196" s="283"/>
      <c r="R196" s="283"/>
      <c r="S196" s="283"/>
      <c r="T196" s="283"/>
      <c r="U196" s="283"/>
      <c r="V196" s="283"/>
      <c r="W196" s="283"/>
    </row>
    <row r="197" spans="2:23">
      <c r="B197" s="283"/>
      <c r="C197" s="283"/>
      <c r="D197" s="283"/>
      <c r="E197" s="283"/>
      <c r="F197" s="283"/>
      <c r="G197" s="283"/>
      <c r="H197" s="283"/>
      <c r="I197" s="283"/>
      <c r="J197" s="283"/>
      <c r="K197" s="283"/>
      <c r="L197" s="283"/>
      <c r="M197" s="283"/>
      <c r="N197" s="283"/>
      <c r="O197" s="283"/>
      <c r="P197" s="283"/>
      <c r="Q197" s="283"/>
      <c r="R197" s="283"/>
      <c r="S197" s="283"/>
      <c r="T197" s="283"/>
      <c r="U197" s="283"/>
      <c r="V197" s="283"/>
      <c r="W197" s="283"/>
    </row>
    <row r="198" spans="2:23">
      <c r="B198" s="283"/>
      <c r="C198" s="283"/>
      <c r="D198" s="283"/>
      <c r="E198" s="283"/>
      <c r="F198" s="283"/>
      <c r="G198" s="283"/>
      <c r="H198" s="283"/>
      <c r="I198" s="283"/>
      <c r="J198" s="283"/>
      <c r="K198" s="283"/>
      <c r="L198" s="283"/>
      <c r="M198" s="283"/>
      <c r="N198" s="283"/>
      <c r="O198" s="283"/>
      <c r="P198" s="283"/>
      <c r="Q198" s="283"/>
      <c r="R198" s="283"/>
      <c r="S198" s="283"/>
      <c r="T198" s="283"/>
      <c r="U198" s="283"/>
      <c r="V198" s="283"/>
      <c r="W198" s="283"/>
    </row>
    <row r="199" spans="2:23">
      <c r="B199" s="283"/>
      <c r="C199" s="283"/>
      <c r="D199" s="283"/>
      <c r="E199" s="283"/>
      <c r="F199" s="283"/>
      <c r="G199" s="283"/>
      <c r="H199" s="283"/>
      <c r="I199" s="283"/>
      <c r="J199" s="283"/>
      <c r="K199" s="283"/>
      <c r="L199" s="283"/>
      <c r="M199" s="283"/>
      <c r="N199" s="283"/>
      <c r="O199" s="283"/>
      <c r="P199" s="283"/>
      <c r="Q199" s="283"/>
      <c r="R199" s="283"/>
      <c r="S199" s="283"/>
      <c r="T199" s="283"/>
      <c r="U199" s="283"/>
      <c r="V199" s="283"/>
      <c r="W199" s="283"/>
    </row>
    <row r="200" spans="2:23">
      <c r="B200" s="283"/>
      <c r="C200" s="283"/>
      <c r="D200" s="283"/>
      <c r="E200" s="283"/>
      <c r="F200" s="283"/>
      <c r="G200" s="283"/>
      <c r="H200" s="283"/>
      <c r="I200" s="283"/>
      <c r="J200" s="283"/>
      <c r="K200" s="283"/>
      <c r="L200" s="283"/>
      <c r="M200" s="283"/>
      <c r="N200" s="283"/>
      <c r="O200" s="283"/>
      <c r="P200" s="283"/>
      <c r="Q200" s="283"/>
      <c r="R200" s="283"/>
      <c r="S200" s="283"/>
      <c r="T200" s="283"/>
      <c r="U200" s="283"/>
      <c r="V200" s="283"/>
      <c r="W200" s="283"/>
    </row>
    <row r="201" spans="2:23">
      <c r="B201" s="283"/>
      <c r="C201" s="283"/>
      <c r="D201" s="283"/>
      <c r="E201" s="283"/>
      <c r="F201" s="283"/>
      <c r="G201" s="283"/>
      <c r="H201" s="283"/>
      <c r="I201" s="283"/>
      <c r="J201" s="283"/>
      <c r="K201" s="283"/>
      <c r="L201" s="283"/>
      <c r="M201" s="283"/>
      <c r="N201" s="283"/>
      <c r="O201" s="283"/>
      <c r="P201" s="283"/>
      <c r="Q201" s="283"/>
      <c r="R201" s="283"/>
      <c r="S201" s="283"/>
      <c r="T201" s="283"/>
      <c r="U201" s="283"/>
      <c r="V201" s="283"/>
      <c r="W201" s="283"/>
    </row>
    <row r="202" spans="2:23">
      <c r="B202" s="283"/>
      <c r="C202" s="283"/>
      <c r="D202" s="283"/>
      <c r="E202" s="283"/>
      <c r="F202" s="283"/>
      <c r="G202" s="283"/>
      <c r="H202" s="283"/>
      <c r="I202" s="283"/>
      <c r="J202" s="283"/>
      <c r="K202" s="283"/>
      <c r="L202" s="283"/>
      <c r="M202" s="283"/>
      <c r="N202" s="283"/>
      <c r="O202" s="283"/>
      <c r="P202" s="283"/>
      <c r="Q202" s="283"/>
      <c r="R202" s="283"/>
      <c r="S202" s="283"/>
      <c r="T202" s="283"/>
      <c r="U202" s="283"/>
      <c r="V202" s="283"/>
      <c r="W202" s="283"/>
    </row>
    <row r="203" spans="2:23">
      <c r="B203" s="283"/>
      <c r="C203" s="283"/>
      <c r="D203" s="283"/>
      <c r="E203" s="283"/>
      <c r="F203" s="283"/>
      <c r="G203" s="283"/>
      <c r="H203" s="283"/>
      <c r="I203" s="283"/>
      <c r="J203" s="283"/>
      <c r="K203" s="283"/>
      <c r="L203" s="283"/>
      <c r="M203" s="283"/>
      <c r="N203" s="283"/>
      <c r="O203" s="283"/>
      <c r="P203" s="283"/>
      <c r="Q203" s="283"/>
      <c r="R203" s="283"/>
      <c r="S203" s="283"/>
      <c r="T203" s="283"/>
      <c r="U203" s="283"/>
      <c r="V203" s="283"/>
      <c r="W203" s="283"/>
    </row>
    <row r="204" spans="2:23">
      <c r="B204" s="283"/>
      <c r="C204" s="283"/>
      <c r="D204" s="283"/>
      <c r="E204" s="283"/>
      <c r="F204" s="283"/>
      <c r="G204" s="283"/>
      <c r="H204" s="283"/>
      <c r="I204" s="283"/>
      <c r="J204" s="283"/>
      <c r="K204" s="283"/>
      <c r="L204" s="283"/>
      <c r="M204" s="283"/>
      <c r="N204" s="283"/>
      <c r="O204" s="283"/>
      <c r="P204" s="283"/>
      <c r="Q204" s="283"/>
      <c r="R204" s="283"/>
      <c r="S204" s="283"/>
      <c r="T204" s="283"/>
      <c r="U204" s="283"/>
      <c r="V204" s="283"/>
      <c r="W204" s="283"/>
    </row>
    <row r="205" spans="2:23">
      <c r="B205" s="283"/>
      <c r="C205" s="283"/>
      <c r="D205" s="283"/>
      <c r="E205" s="283"/>
      <c r="F205" s="283"/>
      <c r="G205" s="283"/>
      <c r="H205" s="283"/>
      <c r="I205" s="283"/>
      <c r="J205" s="283"/>
      <c r="K205" s="283"/>
      <c r="L205" s="283"/>
      <c r="M205" s="283"/>
      <c r="N205" s="283"/>
      <c r="O205" s="283"/>
      <c r="P205" s="283"/>
      <c r="Q205" s="283"/>
      <c r="R205" s="283"/>
      <c r="S205" s="283"/>
      <c r="T205" s="283"/>
      <c r="U205" s="283"/>
      <c r="V205" s="283"/>
      <c r="W205" s="283"/>
    </row>
    <row r="206" spans="2:23">
      <c r="B206" s="283"/>
      <c r="C206" s="283"/>
      <c r="D206" s="283"/>
      <c r="E206" s="283"/>
      <c r="F206" s="283"/>
      <c r="G206" s="283"/>
      <c r="H206" s="283"/>
      <c r="I206" s="283"/>
      <c r="J206" s="283"/>
      <c r="K206" s="283"/>
      <c r="L206" s="283"/>
      <c r="M206" s="283"/>
      <c r="N206" s="283"/>
      <c r="O206" s="283"/>
      <c r="P206" s="283"/>
      <c r="Q206" s="283"/>
      <c r="R206" s="283"/>
      <c r="S206" s="283"/>
      <c r="T206" s="283"/>
      <c r="U206" s="283"/>
      <c r="V206" s="283"/>
      <c r="W206" s="283"/>
    </row>
    <row r="207" spans="2:23">
      <c r="B207" s="283"/>
      <c r="C207" s="283"/>
      <c r="D207" s="283"/>
      <c r="E207" s="283"/>
      <c r="F207" s="283"/>
      <c r="G207" s="283"/>
      <c r="H207" s="283"/>
      <c r="I207" s="283"/>
      <c r="J207" s="283"/>
      <c r="K207" s="283"/>
      <c r="L207" s="283"/>
      <c r="M207" s="283"/>
      <c r="N207" s="283"/>
      <c r="O207" s="283"/>
      <c r="P207" s="283"/>
      <c r="Q207" s="283"/>
      <c r="R207" s="283"/>
      <c r="S207" s="283"/>
      <c r="T207" s="283"/>
      <c r="U207" s="283"/>
      <c r="V207" s="283"/>
      <c r="W207" s="283"/>
    </row>
    <row r="208" spans="2:23">
      <c r="B208" s="283"/>
      <c r="C208" s="283"/>
      <c r="D208" s="283"/>
      <c r="E208" s="283"/>
      <c r="F208" s="283"/>
      <c r="G208" s="283"/>
      <c r="H208" s="283"/>
      <c r="I208" s="283"/>
      <c r="J208" s="283"/>
      <c r="K208" s="283"/>
      <c r="L208" s="283"/>
      <c r="M208" s="283"/>
      <c r="N208" s="283"/>
      <c r="O208" s="283"/>
      <c r="P208" s="283"/>
      <c r="Q208" s="283"/>
      <c r="R208" s="283"/>
      <c r="S208" s="283"/>
      <c r="T208" s="283"/>
      <c r="U208" s="283"/>
      <c r="V208" s="283"/>
      <c r="W208" s="283"/>
    </row>
    <row r="209" spans="2:23">
      <c r="B209" s="283"/>
      <c r="C209" s="283"/>
      <c r="D209" s="283"/>
      <c r="E209" s="283"/>
      <c r="F209" s="283"/>
      <c r="G209" s="283"/>
      <c r="H209" s="283"/>
      <c r="I209" s="283"/>
      <c r="J209" s="283"/>
      <c r="K209" s="283"/>
      <c r="L209" s="283"/>
      <c r="M209" s="283"/>
      <c r="N209" s="283"/>
      <c r="O209" s="283"/>
      <c r="P209" s="283"/>
      <c r="Q209" s="283"/>
      <c r="R209" s="283"/>
      <c r="S209" s="283"/>
      <c r="T209" s="283"/>
      <c r="U209" s="283"/>
      <c r="V209" s="283"/>
      <c r="W209" s="283"/>
    </row>
    <row r="210" spans="2:23">
      <c r="B210" s="283"/>
      <c r="C210" s="283"/>
      <c r="D210" s="283"/>
      <c r="E210" s="283"/>
      <c r="F210" s="283"/>
      <c r="G210" s="283"/>
      <c r="H210" s="283"/>
      <c r="I210" s="283"/>
      <c r="J210" s="283"/>
      <c r="K210" s="283"/>
      <c r="L210" s="283"/>
      <c r="M210" s="283"/>
      <c r="N210" s="283"/>
      <c r="O210" s="283"/>
      <c r="P210" s="283"/>
      <c r="Q210" s="283"/>
      <c r="R210" s="283"/>
      <c r="S210" s="283"/>
      <c r="T210" s="283"/>
      <c r="U210" s="283"/>
      <c r="V210" s="283"/>
      <c r="W210" s="283"/>
    </row>
    <row r="211" spans="2:23">
      <c r="B211" s="283"/>
      <c r="C211" s="283"/>
      <c r="D211" s="283"/>
      <c r="E211" s="283"/>
      <c r="F211" s="283"/>
      <c r="G211" s="283"/>
      <c r="H211" s="283"/>
      <c r="I211" s="283"/>
      <c r="J211" s="283"/>
      <c r="K211" s="283"/>
      <c r="L211" s="283"/>
      <c r="M211" s="283"/>
      <c r="N211" s="283"/>
      <c r="O211" s="283"/>
      <c r="P211" s="283"/>
      <c r="Q211" s="283"/>
      <c r="R211" s="283"/>
      <c r="S211" s="283"/>
      <c r="T211" s="283"/>
      <c r="U211" s="283"/>
      <c r="V211" s="283"/>
      <c r="W211" s="283"/>
    </row>
    <row r="212" spans="2:23">
      <c r="B212" s="283"/>
      <c r="C212" s="283"/>
      <c r="D212" s="283"/>
      <c r="E212" s="283"/>
      <c r="F212" s="283"/>
      <c r="G212" s="283"/>
      <c r="H212" s="283"/>
      <c r="I212" s="283"/>
      <c r="J212" s="283"/>
      <c r="K212" s="283"/>
      <c r="L212" s="283"/>
      <c r="M212" s="283"/>
      <c r="N212" s="283"/>
      <c r="O212" s="283"/>
      <c r="P212" s="283"/>
      <c r="Q212" s="283"/>
      <c r="R212" s="283"/>
      <c r="S212" s="283"/>
      <c r="T212" s="283"/>
      <c r="U212" s="283"/>
      <c r="V212" s="283"/>
      <c r="W212" s="283"/>
    </row>
    <row r="213" spans="2:23">
      <c r="B213" s="283"/>
      <c r="C213" s="283"/>
      <c r="D213" s="283"/>
      <c r="E213" s="283"/>
      <c r="F213" s="283"/>
      <c r="G213" s="283"/>
      <c r="H213" s="283"/>
      <c r="I213" s="283"/>
      <c r="J213" s="283"/>
      <c r="K213" s="283"/>
      <c r="L213" s="283"/>
      <c r="M213" s="283"/>
      <c r="N213" s="283"/>
      <c r="O213" s="283"/>
      <c r="P213" s="283"/>
      <c r="Q213" s="283"/>
      <c r="R213" s="283"/>
      <c r="S213" s="283"/>
      <c r="T213" s="283"/>
      <c r="U213" s="283"/>
      <c r="V213" s="283"/>
      <c r="W213" s="283"/>
    </row>
    <row r="214" spans="2:23">
      <c r="B214" s="283"/>
      <c r="C214" s="283"/>
      <c r="D214" s="283"/>
      <c r="E214" s="283"/>
      <c r="F214" s="283"/>
      <c r="G214" s="283"/>
      <c r="H214" s="283"/>
      <c r="I214" s="283"/>
      <c r="J214" s="283"/>
      <c r="K214" s="283"/>
      <c r="L214" s="283"/>
      <c r="M214" s="283"/>
      <c r="N214" s="283"/>
      <c r="O214" s="283"/>
      <c r="P214" s="283"/>
      <c r="Q214" s="283"/>
      <c r="R214" s="283"/>
      <c r="S214" s="283"/>
      <c r="T214" s="283"/>
      <c r="U214" s="283"/>
      <c r="V214" s="283"/>
      <c r="W214" s="283"/>
    </row>
    <row r="215" spans="2:23">
      <c r="B215" s="283"/>
      <c r="C215" s="283"/>
      <c r="D215" s="283"/>
      <c r="E215" s="283"/>
      <c r="F215" s="283"/>
      <c r="G215" s="283"/>
      <c r="H215" s="283"/>
      <c r="I215" s="283"/>
      <c r="J215" s="283"/>
      <c r="K215" s="283"/>
      <c r="L215" s="283"/>
      <c r="M215" s="283"/>
      <c r="N215" s="283"/>
      <c r="O215" s="283"/>
      <c r="P215" s="283"/>
      <c r="Q215" s="283"/>
      <c r="R215" s="283"/>
      <c r="S215" s="283"/>
      <c r="T215" s="283"/>
      <c r="U215" s="283"/>
      <c r="V215" s="283"/>
      <c r="W215" s="283"/>
    </row>
    <row r="216" spans="2:23">
      <c r="B216" s="283"/>
      <c r="C216" s="283"/>
      <c r="D216" s="283"/>
      <c r="E216" s="283"/>
      <c r="F216" s="283"/>
      <c r="G216" s="283"/>
      <c r="H216" s="283"/>
      <c r="I216" s="283"/>
      <c r="J216" s="283"/>
      <c r="K216" s="283"/>
      <c r="L216" s="283"/>
      <c r="M216" s="283"/>
      <c r="N216" s="283"/>
      <c r="O216" s="283"/>
      <c r="P216" s="283"/>
      <c r="Q216" s="283"/>
      <c r="R216" s="283"/>
      <c r="S216" s="283"/>
      <c r="T216" s="283"/>
      <c r="U216" s="283"/>
      <c r="V216" s="283"/>
      <c r="W216" s="283"/>
    </row>
    <row r="217" spans="2:23">
      <c r="B217" s="283"/>
      <c r="C217" s="283"/>
      <c r="D217" s="283"/>
      <c r="E217" s="283"/>
      <c r="F217" s="283"/>
      <c r="G217" s="283"/>
      <c r="H217" s="283"/>
      <c r="I217" s="283"/>
      <c r="J217" s="283"/>
      <c r="K217" s="283"/>
      <c r="L217" s="283"/>
      <c r="M217" s="283"/>
      <c r="N217" s="283"/>
      <c r="O217" s="283"/>
      <c r="P217" s="283"/>
      <c r="Q217" s="283"/>
      <c r="R217" s="283"/>
      <c r="S217" s="283"/>
      <c r="T217" s="283"/>
      <c r="U217" s="283"/>
      <c r="V217" s="283"/>
      <c r="W217" s="283"/>
    </row>
    <row r="218" spans="2:23">
      <c r="B218" s="283"/>
      <c r="C218" s="283"/>
      <c r="D218" s="283"/>
      <c r="E218" s="283"/>
      <c r="F218" s="283"/>
      <c r="G218" s="283"/>
      <c r="H218" s="283"/>
      <c r="I218" s="283"/>
      <c r="J218" s="283"/>
      <c r="K218" s="283"/>
      <c r="L218" s="283"/>
      <c r="M218" s="283"/>
      <c r="N218" s="283"/>
      <c r="O218" s="283"/>
      <c r="P218" s="283"/>
      <c r="Q218" s="283"/>
      <c r="R218" s="283"/>
      <c r="S218" s="283"/>
      <c r="T218" s="283"/>
      <c r="U218" s="283"/>
      <c r="V218" s="283"/>
      <c r="W218" s="283"/>
    </row>
    <row r="219" spans="2:23">
      <c r="B219" s="283"/>
      <c r="C219" s="283"/>
      <c r="D219" s="283"/>
      <c r="E219" s="283"/>
      <c r="F219" s="283"/>
      <c r="G219" s="283"/>
      <c r="H219" s="283"/>
      <c r="I219" s="283"/>
      <c r="J219" s="283"/>
      <c r="K219" s="283"/>
      <c r="L219" s="283"/>
      <c r="M219" s="283"/>
      <c r="N219" s="283"/>
      <c r="O219" s="283"/>
      <c r="P219" s="283"/>
      <c r="Q219" s="283"/>
      <c r="R219" s="283"/>
      <c r="S219" s="283"/>
      <c r="T219" s="283"/>
      <c r="U219" s="283"/>
      <c r="V219" s="283"/>
      <c r="W219" s="283"/>
    </row>
    <row r="220" spans="2:23">
      <c r="B220" s="283"/>
      <c r="C220" s="283"/>
      <c r="D220" s="283"/>
      <c r="E220" s="283"/>
      <c r="F220" s="283"/>
      <c r="G220" s="283"/>
      <c r="H220" s="283"/>
      <c r="I220" s="283"/>
      <c r="J220" s="283"/>
      <c r="K220" s="283"/>
      <c r="L220" s="283"/>
      <c r="M220" s="283"/>
      <c r="N220" s="283"/>
      <c r="O220" s="283"/>
      <c r="P220" s="283"/>
      <c r="Q220" s="283"/>
      <c r="R220" s="283"/>
      <c r="S220" s="283"/>
      <c r="T220" s="283"/>
      <c r="U220" s="283"/>
      <c r="V220" s="283"/>
      <c r="W220" s="283"/>
    </row>
    <row r="221" spans="2:23">
      <c r="B221" s="283"/>
      <c r="C221" s="283"/>
      <c r="D221" s="283"/>
      <c r="E221" s="283"/>
      <c r="F221" s="283"/>
      <c r="G221" s="283"/>
      <c r="H221" s="283"/>
      <c r="I221" s="283"/>
      <c r="J221" s="283"/>
      <c r="K221" s="283"/>
      <c r="L221" s="283"/>
      <c r="M221" s="283"/>
      <c r="N221" s="283"/>
      <c r="O221" s="283"/>
      <c r="P221" s="283"/>
      <c r="Q221" s="283"/>
      <c r="R221" s="283"/>
      <c r="S221" s="283"/>
      <c r="T221" s="283"/>
      <c r="U221" s="283"/>
      <c r="V221" s="283"/>
      <c r="W221" s="283"/>
    </row>
    <row r="222" spans="2:23">
      <c r="B222" s="283"/>
      <c r="C222" s="283"/>
      <c r="D222" s="283"/>
      <c r="E222" s="283"/>
      <c r="F222" s="283"/>
      <c r="G222" s="283"/>
      <c r="H222" s="283"/>
      <c r="I222" s="283"/>
      <c r="J222" s="283"/>
      <c r="K222" s="283"/>
      <c r="L222" s="283"/>
      <c r="M222" s="283"/>
      <c r="N222" s="283"/>
      <c r="O222" s="283"/>
      <c r="P222" s="283"/>
      <c r="Q222" s="283"/>
      <c r="R222" s="283"/>
      <c r="S222" s="283"/>
      <c r="T222" s="283"/>
      <c r="U222" s="283"/>
      <c r="V222" s="283"/>
      <c r="W222" s="283"/>
    </row>
    <row r="223" spans="2:23">
      <c r="B223" s="283"/>
      <c r="C223" s="283"/>
      <c r="D223" s="283"/>
      <c r="E223" s="283"/>
      <c r="F223" s="283"/>
      <c r="G223" s="283"/>
      <c r="H223" s="283"/>
      <c r="I223" s="283"/>
      <c r="J223" s="283"/>
      <c r="K223" s="283"/>
      <c r="L223" s="283"/>
      <c r="M223" s="283"/>
      <c r="N223" s="283"/>
      <c r="O223" s="283"/>
      <c r="P223" s="283"/>
      <c r="Q223" s="283"/>
      <c r="R223" s="283"/>
      <c r="S223" s="283"/>
      <c r="T223" s="283"/>
      <c r="U223" s="283"/>
      <c r="V223" s="283"/>
      <c r="W223" s="283"/>
    </row>
    <row r="224" spans="2:23">
      <c r="B224" s="283"/>
      <c r="C224" s="283"/>
      <c r="D224" s="283"/>
      <c r="E224" s="283"/>
      <c r="F224" s="283"/>
      <c r="G224" s="283"/>
      <c r="H224" s="283"/>
      <c r="I224" s="283"/>
      <c r="J224" s="283"/>
      <c r="K224" s="283"/>
      <c r="L224" s="283"/>
      <c r="M224" s="283"/>
      <c r="N224" s="283"/>
      <c r="O224" s="283"/>
      <c r="P224" s="283"/>
      <c r="Q224" s="283"/>
      <c r="R224" s="283"/>
      <c r="S224" s="283"/>
      <c r="T224" s="283"/>
      <c r="U224" s="283"/>
      <c r="V224" s="283"/>
      <c r="W224" s="283"/>
    </row>
    <row r="225" spans="2:23">
      <c r="B225" s="283"/>
      <c r="C225" s="283"/>
      <c r="D225" s="283"/>
      <c r="E225" s="283"/>
      <c r="F225" s="283"/>
      <c r="G225" s="283"/>
      <c r="H225" s="283"/>
      <c r="I225" s="283"/>
      <c r="J225" s="283"/>
      <c r="K225" s="283"/>
      <c r="L225" s="283"/>
      <c r="M225" s="283"/>
      <c r="N225" s="283"/>
      <c r="O225" s="283"/>
      <c r="P225" s="283"/>
      <c r="Q225" s="283"/>
      <c r="R225" s="283"/>
      <c r="S225" s="283"/>
      <c r="T225" s="283"/>
      <c r="U225" s="283"/>
      <c r="V225" s="283"/>
      <c r="W225" s="283"/>
    </row>
    <row r="226" spans="2:23">
      <c r="B226" s="283"/>
      <c r="C226" s="283"/>
      <c r="D226" s="283"/>
      <c r="E226" s="283"/>
      <c r="F226" s="283"/>
      <c r="G226" s="283"/>
      <c r="H226" s="283"/>
      <c r="I226" s="283"/>
      <c r="J226" s="283"/>
      <c r="K226" s="283"/>
      <c r="L226" s="283"/>
      <c r="M226" s="283"/>
      <c r="N226" s="283"/>
      <c r="O226" s="283"/>
      <c r="P226" s="283"/>
      <c r="Q226" s="283"/>
      <c r="R226" s="283"/>
      <c r="S226" s="283"/>
      <c r="T226" s="283"/>
      <c r="U226" s="283"/>
      <c r="V226" s="283"/>
      <c r="W226" s="283"/>
    </row>
    <row r="227" spans="2:23">
      <c r="B227" s="283"/>
      <c r="C227" s="283"/>
      <c r="D227" s="283"/>
      <c r="E227" s="283"/>
      <c r="F227" s="283"/>
      <c r="G227" s="283"/>
      <c r="H227" s="283"/>
      <c r="I227" s="283"/>
      <c r="J227" s="283"/>
      <c r="K227" s="283"/>
      <c r="L227" s="283"/>
      <c r="M227" s="283"/>
      <c r="N227" s="283"/>
      <c r="O227" s="283"/>
      <c r="P227" s="283"/>
      <c r="Q227" s="283"/>
      <c r="R227" s="283"/>
      <c r="S227" s="283"/>
      <c r="T227" s="283"/>
      <c r="U227" s="283"/>
      <c r="V227" s="283"/>
      <c r="W227" s="283"/>
    </row>
    <row r="228" spans="2:23">
      <c r="B228" s="283"/>
      <c r="C228" s="283"/>
      <c r="D228" s="283"/>
      <c r="E228" s="283"/>
      <c r="F228" s="283"/>
      <c r="G228" s="283"/>
      <c r="H228" s="283"/>
      <c r="I228" s="283"/>
      <c r="J228" s="283"/>
      <c r="K228" s="283"/>
      <c r="L228" s="283"/>
      <c r="M228" s="283"/>
      <c r="N228" s="283"/>
      <c r="O228" s="283"/>
      <c r="P228" s="283"/>
      <c r="Q228" s="283"/>
      <c r="R228" s="283"/>
      <c r="S228" s="283"/>
      <c r="T228" s="283"/>
      <c r="U228" s="283"/>
      <c r="V228" s="283"/>
      <c r="W228" s="283"/>
    </row>
    <row r="229" spans="2:23">
      <c r="B229" s="283"/>
      <c r="C229" s="283"/>
      <c r="D229" s="283"/>
      <c r="E229" s="283"/>
      <c r="F229" s="283"/>
      <c r="G229" s="283"/>
      <c r="H229" s="283"/>
      <c r="I229" s="283"/>
      <c r="J229" s="283"/>
      <c r="K229" s="283"/>
      <c r="L229" s="283"/>
      <c r="M229" s="283"/>
      <c r="N229" s="283"/>
      <c r="O229" s="283"/>
      <c r="P229" s="283"/>
      <c r="Q229" s="283"/>
      <c r="R229" s="283"/>
      <c r="S229" s="283"/>
      <c r="T229" s="283"/>
      <c r="U229" s="283"/>
      <c r="V229" s="283"/>
      <c r="W229" s="283"/>
    </row>
    <row r="230" spans="2:23">
      <c r="B230" s="283"/>
      <c r="C230" s="283"/>
      <c r="D230" s="283"/>
      <c r="E230" s="283"/>
      <c r="F230" s="283"/>
      <c r="G230" s="283"/>
      <c r="H230" s="283"/>
      <c r="I230" s="283"/>
      <c r="J230" s="283"/>
      <c r="K230" s="283"/>
      <c r="L230" s="283"/>
      <c r="M230" s="283"/>
      <c r="N230" s="283"/>
      <c r="O230" s="283"/>
      <c r="P230" s="283"/>
      <c r="Q230" s="283"/>
      <c r="R230" s="283"/>
      <c r="S230" s="283"/>
      <c r="T230" s="283"/>
      <c r="U230" s="283"/>
      <c r="V230" s="283"/>
      <c r="W230" s="283"/>
    </row>
    <row r="231" spans="2:23">
      <c r="B231" s="283"/>
      <c r="C231" s="283"/>
      <c r="D231" s="283"/>
      <c r="E231" s="283"/>
      <c r="F231" s="283"/>
      <c r="G231" s="283"/>
      <c r="H231" s="283"/>
      <c r="I231" s="283"/>
      <c r="J231" s="283"/>
      <c r="K231" s="283"/>
      <c r="L231" s="283"/>
      <c r="M231" s="283"/>
      <c r="N231" s="283"/>
      <c r="O231" s="283"/>
      <c r="P231" s="283"/>
      <c r="Q231" s="283"/>
      <c r="R231" s="283"/>
      <c r="S231" s="283"/>
      <c r="T231" s="283"/>
      <c r="U231" s="283"/>
      <c r="V231" s="283"/>
      <c r="W231" s="283"/>
    </row>
    <row r="232" spans="2:23">
      <c r="B232" s="283"/>
      <c r="C232" s="283"/>
      <c r="D232" s="283"/>
      <c r="E232" s="283"/>
      <c r="F232" s="283"/>
      <c r="G232" s="283"/>
      <c r="H232" s="283"/>
      <c r="I232" s="283"/>
      <c r="J232" s="283"/>
      <c r="K232" s="283"/>
      <c r="L232" s="283"/>
      <c r="M232" s="283"/>
      <c r="N232" s="283"/>
      <c r="O232" s="283"/>
      <c r="P232" s="283"/>
      <c r="Q232" s="283"/>
      <c r="R232" s="283"/>
      <c r="S232" s="283"/>
      <c r="T232" s="283"/>
      <c r="U232" s="283"/>
      <c r="V232" s="283"/>
      <c r="W232" s="283"/>
    </row>
    <row r="233" spans="2:23">
      <c r="B233" s="283"/>
      <c r="C233" s="283"/>
      <c r="D233" s="283"/>
      <c r="E233" s="283"/>
      <c r="F233" s="283"/>
      <c r="G233" s="283"/>
      <c r="H233" s="283"/>
      <c r="I233" s="283"/>
      <c r="J233" s="283"/>
      <c r="K233" s="283"/>
      <c r="L233" s="283"/>
      <c r="M233" s="283"/>
      <c r="N233" s="283"/>
      <c r="O233" s="283"/>
      <c r="P233" s="283"/>
      <c r="Q233" s="283"/>
      <c r="R233" s="283"/>
      <c r="S233" s="283"/>
      <c r="T233" s="283"/>
      <c r="U233" s="283"/>
      <c r="V233" s="283"/>
      <c r="W233" s="283"/>
    </row>
    <row r="234" spans="2:23">
      <c r="B234" s="283"/>
      <c r="C234" s="283"/>
      <c r="D234" s="283"/>
      <c r="E234" s="283"/>
      <c r="F234" s="283"/>
      <c r="G234" s="283"/>
      <c r="H234" s="283"/>
      <c r="I234" s="283"/>
      <c r="J234" s="283"/>
      <c r="K234" s="283"/>
      <c r="L234" s="283"/>
      <c r="M234" s="283"/>
      <c r="N234" s="283"/>
      <c r="O234" s="283"/>
      <c r="P234" s="283"/>
      <c r="Q234" s="283"/>
      <c r="R234" s="283"/>
      <c r="S234" s="283"/>
      <c r="T234" s="283"/>
      <c r="U234" s="283"/>
      <c r="V234" s="283"/>
      <c r="W234" s="283"/>
    </row>
    <row r="235" spans="2:23">
      <c r="B235" s="283"/>
      <c r="C235" s="283"/>
      <c r="D235" s="283"/>
      <c r="E235" s="283"/>
      <c r="F235" s="283"/>
      <c r="G235" s="283"/>
      <c r="H235" s="283"/>
      <c r="I235" s="283"/>
      <c r="J235" s="283"/>
      <c r="K235" s="283"/>
      <c r="L235" s="283"/>
      <c r="M235" s="283"/>
      <c r="N235" s="283"/>
      <c r="O235" s="283"/>
      <c r="P235" s="283"/>
      <c r="Q235" s="283"/>
      <c r="R235" s="283"/>
      <c r="S235" s="283"/>
      <c r="T235" s="283"/>
      <c r="U235" s="283"/>
      <c r="V235" s="283"/>
      <c r="W235" s="283"/>
    </row>
    <row r="236" spans="2:23">
      <c r="B236" s="283"/>
      <c r="C236" s="283"/>
      <c r="D236" s="283"/>
      <c r="E236" s="283"/>
      <c r="F236" s="283"/>
      <c r="G236" s="283"/>
      <c r="H236" s="283"/>
      <c r="I236" s="283"/>
      <c r="J236" s="283"/>
      <c r="K236" s="283"/>
      <c r="L236" s="283"/>
      <c r="M236" s="283"/>
      <c r="N236" s="283"/>
      <c r="O236" s="283"/>
      <c r="P236" s="283"/>
      <c r="Q236" s="283"/>
      <c r="R236" s="283"/>
      <c r="S236" s="283"/>
      <c r="T236" s="283"/>
      <c r="U236" s="283"/>
      <c r="V236" s="283"/>
      <c r="W236" s="283"/>
    </row>
    <row r="237" spans="2:23">
      <c r="B237" s="283"/>
      <c r="C237" s="283"/>
      <c r="D237" s="283"/>
      <c r="E237" s="283"/>
      <c r="F237" s="283"/>
      <c r="G237" s="283"/>
      <c r="H237" s="283"/>
      <c r="I237" s="283"/>
      <c r="J237" s="283"/>
      <c r="K237" s="283"/>
      <c r="L237" s="283"/>
      <c r="M237" s="283"/>
      <c r="N237" s="283"/>
      <c r="O237" s="283"/>
      <c r="P237" s="283"/>
      <c r="Q237" s="283"/>
      <c r="R237" s="283"/>
      <c r="S237" s="283"/>
      <c r="T237" s="283"/>
      <c r="U237" s="283"/>
      <c r="V237" s="283"/>
      <c r="W237" s="283"/>
    </row>
    <row r="238" spans="2:23">
      <c r="B238" s="283"/>
      <c r="C238" s="283"/>
      <c r="D238" s="283"/>
      <c r="E238" s="283"/>
      <c r="F238" s="283"/>
      <c r="G238" s="283"/>
      <c r="H238" s="283"/>
      <c r="I238" s="283"/>
      <c r="J238" s="283"/>
      <c r="K238" s="283"/>
      <c r="L238" s="283"/>
      <c r="M238" s="283"/>
      <c r="N238" s="283"/>
      <c r="O238" s="283"/>
      <c r="P238" s="283"/>
      <c r="Q238" s="283"/>
      <c r="R238" s="283"/>
      <c r="S238" s="283"/>
      <c r="T238" s="283"/>
      <c r="U238" s="283"/>
      <c r="V238" s="283"/>
      <c r="W238" s="283"/>
    </row>
    <row r="239" spans="2:23">
      <c r="B239" s="283"/>
      <c r="C239" s="283"/>
      <c r="D239" s="283"/>
      <c r="E239" s="283"/>
      <c r="F239" s="283"/>
      <c r="G239" s="283"/>
      <c r="H239" s="283"/>
      <c r="I239" s="283"/>
      <c r="J239" s="283"/>
      <c r="K239" s="283"/>
      <c r="L239" s="283"/>
      <c r="M239" s="283"/>
      <c r="N239" s="283"/>
      <c r="O239" s="283"/>
      <c r="P239" s="283"/>
      <c r="Q239" s="283"/>
      <c r="R239" s="283"/>
      <c r="S239" s="283"/>
      <c r="T239" s="283"/>
      <c r="U239" s="283"/>
      <c r="V239" s="283"/>
      <c r="W239" s="283"/>
    </row>
    <row r="240" spans="2:23">
      <c r="B240" s="283"/>
      <c r="C240" s="283"/>
      <c r="D240" s="283"/>
      <c r="E240" s="283"/>
      <c r="F240" s="283"/>
      <c r="G240" s="283"/>
      <c r="H240" s="283"/>
      <c r="I240" s="283"/>
      <c r="J240" s="283"/>
      <c r="K240" s="283"/>
      <c r="L240" s="283"/>
      <c r="M240" s="283"/>
      <c r="N240" s="283"/>
      <c r="O240" s="283"/>
      <c r="P240" s="283"/>
      <c r="Q240" s="283"/>
      <c r="R240" s="283"/>
      <c r="S240" s="283"/>
      <c r="T240" s="283"/>
      <c r="U240" s="283"/>
      <c r="V240" s="283"/>
      <c r="W240" s="283"/>
    </row>
    <row r="241" spans="2:23">
      <c r="B241" s="283"/>
      <c r="C241" s="283"/>
      <c r="D241" s="283"/>
      <c r="E241" s="283"/>
      <c r="F241" s="283"/>
      <c r="G241" s="283"/>
      <c r="H241" s="283"/>
      <c r="I241" s="283"/>
      <c r="J241" s="283"/>
      <c r="K241" s="283"/>
      <c r="L241" s="283"/>
      <c r="M241" s="283"/>
      <c r="N241" s="283"/>
      <c r="O241" s="283"/>
      <c r="P241" s="283"/>
      <c r="Q241" s="283"/>
      <c r="R241" s="283"/>
      <c r="S241" s="283"/>
      <c r="T241" s="283"/>
      <c r="U241" s="283"/>
      <c r="V241" s="283"/>
      <c r="W241" s="283"/>
    </row>
    <row r="242" spans="2:23">
      <c r="B242" s="283"/>
      <c r="C242" s="283"/>
      <c r="D242" s="283"/>
      <c r="E242" s="283"/>
      <c r="F242" s="283"/>
      <c r="G242" s="283"/>
      <c r="H242" s="283"/>
      <c r="I242" s="283"/>
      <c r="J242" s="283"/>
      <c r="K242" s="283"/>
      <c r="L242" s="283"/>
      <c r="M242" s="283"/>
      <c r="N242" s="283"/>
      <c r="O242" s="283"/>
      <c r="P242" s="283"/>
      <c r="Q242" s="283"/>
      <c r="R242" s="283"/>
      <c r="S242" s="283"/>
      <c r="T242" s="283"/>
      <c r="U242" s="283"/>
      <c r="V242" s="283"/>
      <c r="W242" s="283"/>
    </row>
    <row r="243" spans="2:23">
      <c r="B243" s="283"/>
      <c r="C243" s="283"/>
      <c r="D243" s="283"/>
      <c r="E243" s="283"/>
      <c r="F243" s="283"/>
      <c r="G243" s="283"/>
      <c r="H243" s="283"/>
      <c r="I243" s="283"/>
      <c r="J243" s="283"/>
      <c r="K243" s="283"/>
      <c r="L243" s="283"/>
      <c r="M243" s="283"/>
      <c r="N243" s="283"/>
      <c r="O243" s="283"/>
      <c r="P243" s="283"/>
      <c r="Q243" s="283"/>
      <c r="R243" s="283"/>
      <c r="S243" s="283"/>
      <c r="T243" s="283"/>
      <c r="U243" s="283"/>
      <c r="V243" s="283"/>
      <c r="W243" s="283"/>
    </row>
    <row r="244" spans="2:23">
      <c r="B244" s="283"/>
      <c r="C244" s="283"/>
      <c r="D244" s="283"/>
      <c r="E244" s="283"/>
      <c r="F244" s="283"/>
      <c r="G244" s="283"/>
      <c r="H244" s="283"/>
      <c r="I244" s="283"/>
      <c r="J244" s="283"/>
      <c r="K244" s="283"/>
      <c r="L244" s="283"/>
      <c r="M244" s="283"/>
      <c r="N244" s="283"/>
      <c r="O244" s="283"/>
      <c r="P244" s="283"/>
      <c r="Q244" s="283"/>
      <c r="R244" s="283"/>
      <c r="S244" s="283"/>
      <c r="T244" s="283"/>
      <c r="U244" s="283"/>
      <c r="V244" s="283"/>
      <c r="W244" s="283"/>
    </row>
    <row r="245" spans="2:23">
      <c r="B245" s="283"/>
      <c r="C245" s="283"/>
      <c r="D245" s="283"/>
      <c r="E245" s="283"/>
      <c r="F245" s="283"/>
      <c r="G245" s="283"/>
      <c r="H245" s="283"/>
      <c r="I245" s="283"/>
      <c r="J245" s="283"/>
      <c r="K245" s="283"/>
      <c r="L245" s="283"/>
      <c r="M245" s="283"/>
      <c r="N245" s="283"/>
      <c r="O245" s="283"/>
      <c r="P245" s="283"/>
      <c r="Q245" s="283"/>
      <c r="R245" s="283"/>
      <c r="S245" s="283"/>
      <c r="T245" s="283"/>
      <c r="U245" s="283"/>
      <c r="V245" s="283"/>
      <c r="W245" s="283"/>
    </row>
    <row r="246" spans="2:23">
      <c r="B246" s="283"/>
      <c r="C246" s="283"/>
      <c r="D246" s="283"/>
      <c r="E246" s="283"/>
      <c r="F246" s="283"/>
      <c r="G246" s="283"/>
      <c r="H246" s="283"/>
      <c r="I246" s="283"/>
      <c r="J246" s="283"/>
      <c r="K246" s="283"/>
      <c r="L246" s="283"/>
      <c r="M246" s="283"/>
      <c r="N246" s="283"/>
      <c r="O246" s="283"/>
      <c r="P246" s="283"/>
      <c r="Q246" s="283"/>
      <c r="R246" s="283"/>
      <c r="S246" s="283"/>
      <c r="T246" s="283"/>
      <c r="U246" s="283"/>
      <c r="V246" s="283"/>
      <c r="W246" s="283"/>
    </row>
    <row r="247" spans="2:23">
      <c r="B247" s="283"/>
      <c r="C247" s="283"/>
      <c r="D247" s="283"/>
      <c r="E247" s="283"/>
      <c r="F247" s="283"/>
      <c r="G247" s="283"/>
      <c r="H247" s="283"/>
      <c r="I247" s="283"/>
      <c r="J247" s="283"/>
      <c r="K247" s="283"/>
      <c r="L247" s="283"/>
      <c r="M247" s="283"/>
      <c r="N247" s="283"/>
      <c r="O247" s="283"/>
      <c r="P247" s="283"/>
      <c r="Q247" s="283"/>
      <c r="R247" s="283"/>
      <c r="S247" s="283"/>
      <c r="T247" s="283"/>
      <c r="U247" s="283"/>
      <c r="V247" s="283"/>
      <c r="W247" s="283"/>
    </row>
    <row r="248" spans="2:23">
      <c r="B248" s="283"/>
      <c r="C248" s="283"/>
      <c r="D248" s="283"/>
      <c r="E248" s="283"/>
      <c r="F248" s="283"/>
      <c r="G248" s="283"/>
      <c r="H248" s="283"/>
      <c r="I248" s="283"/>
      <c r="J248" s="283"/>
      <c r="K248" s="283"/>
      <c r="L248" s="283"/>
      <c r="M248" s="283"/>
      <c r="N248" s="283"/>
      <c r="O248" s="283"/>
      <c r="P248" s="283"/>
      <c r="Q248" s="283"/>
      <c r="R248" s="283"/>
      <c r="S248" s="283"/>
      <c r="T248" s="283"/>
      <c r="U248" s="283"/>
      <c r="V248" s="283"/>
      <c r="W248" s="283"/>
    </row>
    <row r="249" spans="2:23">
      <c r="B249" s="283"/>
      <c r="C249" s="283"/>
      <c r="D249" s="283"/>
      <c r="E249" s="283"/>
      <c r="F249" s="283"/>
      <c r="G249" s="283"/>
      <c r="H249" s="283"/>
      <c r="I249" s="283"/>
      <c r="J249" s="283"/>
      <c r="K249" s="283"/>
      <c r="L249" s="283"/>
      <c r="M249" s="283"/>
      <c r="N249" s="283"/>
      <c r="O249" s="283"/>
      <c r="P249" s="283"/>
      <c r="Q249" s="283"/>
      <c r="R249" s="283"/>
      <c r="S249" s="283"/>
      <c r="T249" s="283"/>
      <c r="U249" s="283"/>
      <c r="V249" s="283"/>
      <c r="W249" s="283"/>
    </row>
    <row r="250" spans="2:23">
      <c r="B250" s="283"/>
      <c r="C250" s="283"/>
      <c r="D250" s="283"/>
      <c r="E250" s="283"/>
      <c r="F250" s="283"/>
      <c r="G250" s="283"/>
      <c r="H250" s="283"/>
      <c r="I250" s="283"/>
      <c r="J250" s="283"/>
      <c r="K250" s="283"/>
      <c r="L250" s="283"/>
      <c r="M250" s="283"/>
      <c r="N250" s="283"/>
      <c r="O250" s="283"/>
      <c r="P250" s="283"/>
      <c r="Q250" s="283"/>
      <c r="R250" s="283"/>
      <c r="S250" s="283"/>
      <c r="T250" s="283"/>
      <c r="U250" s="283"/>
      <c r="V250" s="283"/>
      <c r="W250" s="283"/>
    </row>
    <row r="251" spans="2:23">
      <c r="B251" s="283"/>
      <c r="C251" s="283"/>
      <c r="D251" s="283"/>
      <c r="E251" s="283"/>
      <c r="F251" s="283"/>
      <c r="G251" s="283"/>
      <c r="H251" s="283"/>
      <c r="I251" s="283"/>
      <c r="J251" s="283"/>
      <c r="K251" s="283"/>
      <c r="L251" s="283"/>
      <c r="M251" s="283"/>
      <c r="N251" s="283"/>
      <c r="O251" s="283"/>
      <c r="P251" s="283"/>
      <c r="Q251" s="283"/>
      <c r="R251" s="283"/>
      <c r="S251" s="283"/>
      <c r="T251" s="283"/>
      <c r="U251" s="283"/>
      <c r="V251" s="283"/>
      <c r="W251" s="283"/>
    </row>
    <row r="252" spans="2:23">
      <c r="B252" s="283"/>
      <c r="C252" s="283"/>
      <c r="D252" s="283"/>
      <c r="E252" s="283"/>
      <c r="F252" s="283"/>
      <c r="G252" s="283"/>
      <c r="H252" s="283"/>
      <c r="I252" s="283"/>
      <c r="J252" s="283"/>
      <c r="K252" s="283"/>
      <c r="L252" s="283"/>
      <c r="M252" s="283"/>
      <c r="N252" s="283"/>
      <c r="O252" s="283"/>
      <c r="P252" s="283"/>
      <c r="Q252" s="283"/>
      <c r="R252" s="283"/>
      <c r="S252" s="283"/>
      <c r="T252" s="283"/>
      <c r="U252" s="283"/>
      <c r="V252" s="283"/>
      <c r="W252" s="283"/>
    </row>
    <row r="253" spans="2:23">
      <c r="B253" s="283"/>
      <c r="C253" s="283"/>
      <c r="D253" s="283"/>
      <c r="E253" s="283"/>
      <c r="F253" s="283"/>
      <c r="G253" s="283"/>
      <c r="H253" s="283"/>
      <c r="I253" s="283"/>
      <c r="J253" s="283"/>
      <c r="K253" s="283"/>
      <c r="L253" s="283"/>
      <c r="M253" s="283"/>
      <c r="N253" s="283"/>
      <c r="O253" s="283"/>
      <c r="P253" s="283"/>
      <c r="Q253" s="283"/>
      <c r="R253" s="283"/>
      <c r="S253" s="283"/>
      <c r="T253" s="283"/>
      <c r="U253" s="283"/>
      <c r="V253" s="283"/>
      <c r="W253" s="283"/>
    </row>
    <row r="254" spans="2:23">
      <c r="B254" s="283"/>
      <c r="C254" s="283"/>
      <c r="D254" s="283"/>
      <c r="E254" s="283"/>
      <c r="F254" s="283"/>
      <c r="G254" s="283"/>
      <c r="H254" s="283"/>
      <c r="I254" s="283"/>
      <c r="J254" s="283"/>
      <c r="K254" s="283"/>
      <c r="L254" s="283"/>
      <c r="M254" s="283"/>
      <c r="N254" s="283"/>
      <c r="O254" s="283"/>
      <c r="P254" s="283"/>
      <c r="Q254" s="283"/>
      <c r="R254" s="283"/>
      <c r="S254" s="283"/>
      <c r="T254" s="283"/>
      <c r="U254" s="283"/>
      <c r="V254" s="283"/>
      <c r="W254" s="283"/>
    </row>
    <row r="255" spans="2:23">
      <c r="B255" s="283"/>
      <c r="C255" s="283"/>
      <c r="D255" s="283"/>
      <c r="E255" s="283"/>
      <c r="F255" s="283"/>
      <c r="G255" s="283"/>
      <c r="H255" s="283"/>
      <c r="I255" s="283"/>
      <c r="J255" s="283"/>
      <c r="K255" s="283"/>
      <c r="L255" s="283"/>
      <c r="M255" s="283"/>
      <c r="N255" s="283"/>
      <c r="O255" s="283"/>
      <c r="P255" s="283"/>
      <c r="Q255" s="283"/>
      <c r="R255" s="283"/>
      <c r="S255" s="283"/>
      <c r="T255" s="283"/>
      <c r="U255" s="283"/>
      <c r="V255" s="283"/>
      <c r="W255" s="283"/>
    </row>
    <row r="256" spans="2:23">
      <c r="B256" s="283"/>
      <c r="C256" s="283"/>
      <c r="D256" s="283"/>
      <c r="E256" s="283"/>
      <c r="F256" s="283"/>
      <c r="G256" s="283"/>
      <c r="H256" s="283"/>
      <c r="I256" s="283"/>
      <c r="J256" s="283"/>
      <c r="K256" s="283"/>
      <c r="L256" s="283"/>
      <c r="M256" s="283"/>
      <c r="N256" s="283"/>
      <c r="O256" s="283"/>
      <c r="P256" s="283"/>
      <c r="Q256" s="283"/>
      <c r="R256" s="283"/>
      <c r="S256" s="283"/>
      <c r="T256" s="283"/>
      <c r="U256" s="283"/>
      <c r="V256" s="283"/>
      <c r="W256" s="283"/>
    </row>
    <row r="257" spans="2:23">
      <c r="B257" s="283"/>
      <c r="C257" s="283"/>
      <c r="D257" s="283"/>
      <c r="E257" s="283"/>
      <c r="F257" s="283"/>
      <c r="G257" s="283"/>
      <c r="H257" s="283"/>
      <c r="I257" s="283"/>
      <c r="J257" s="283"/>
      <c r="K257" s="283"/>
      <c r="L257" s="283"/>
      <c r="M257" s="283"/>
      <c r="N257" s="283"/>
      <c r="O257" s="283"/>
      <c r="P257" s="283"/>
      <c r="Q257" s="283"/>
      <c r="R257" s="283"/>
      <c r="S257" s="283"/>
      <c r="T257" s="283"/>
      <c r="U257" s="283"/>
      <c r="V257" s="283"/>
      <c r="W257" s="283"/>
    </row>
    <row r="258" spans="2:23">
      <c r="B258" s="283"/>
      <c r="C258" s="283"/>
      <c r="D258" s="283"/>
      <c r="E258" s="283"/>
      <c r="F258" s="283"/>
      <c r="G258" s="283"/>
      <c r="H258" s="283"/>
      <c r="I258" s="283"/>
      <c r="J258" s="283"/>
      <c r="K258" s="283"/>
      <c r="L258" s="283"/>
      <c r="M258" s="283"/>
      <c r="N258" s="283"/>
      <c r="O258" s="283"/>
      <c r="P258" s="283"/>
      <c r="Q258" s="283"/>
      <c r="R258" s="283"/>
      <c r="S258" s="283"/>
      <c r="T258" s="283"/>
      <c r="U258" s="283"/>
      <c r="V258" s="283"/>
      <c r="W258" s="283"/>
    </row>
    <row r="259" spans="2:23">
      <c r="B259" s="283"/>
      <c r="C259" s="283"/>
      <c r="D259" s="283"/>
      <c r="E259" s="283"/>
      <c r="F259" s="283"/>
      <c r="G259" s="283"/>
      <c r="H259" s="283"/>
      <c r="I259" s="283"/>
      <c r="J259" s="283"/>
      <c r="K259" s="283"/>
      <c r="L259" s="283"/>
      <c r="M259" s="283"/>
      <c r="N259" s="283"/>
      <c r="O259" s="283"/>
      <c r="P259" s="283"/>
      <c r="Q259" s="283"/>
      <c r="R259" s="283"/>
      <c r="S259" s="283"/>
      <c r="T259" s="283"/>
      <c r="U259" s="283"/>
      <c r="V259" s="283"/>
      <c r="W259" s="283"/>
    </row>
    <row r="260" spans="2:23">
      <c r="B260" s="283"/>
      <c r="C260" s="283"/>
      <c r="D260" s="283"/>
      <c r="E260" s="283"/>
      <c r="F260" s="283"/>
      <c r="G260" s="283"/>
      <c r="H260" s="283"/>
      <c r="I260" s="283"/>
      <c r="J260" s="283"/>
      <c r="K260" s="283"/>
      <c r="L260" s="283"/>
      <c r="M260" s="283"/>
      <c r="N260" s="283"/>
      <c r="O260" s="283"/>
      <c r="P260" s="283"/>
      <c r="Q260" s="283"/>
      <c r="R260" s="283"/>
      <c r="S260" s="283"/>
      <c r="T260" s="283"/>
      <c r="U260" s="283"/>
      <c r="V260" s="283"/>
      <c r="W260" s="283"/>
    </row>
    <row r="261" spans="2:23">
      <c r="B261" s="283"/>
      <c r="C261" s="283"/>
      <c r="D261" s="283"/>
      <c r="E261" s="283"/>
      <c r="F261" s="283"/>
      <c r="G261" s="283"/>
      <c r="H261" s="283"/>
      <c r="I261" s="283"/>
      <c r="J261" s="283"/>
      <c r="K261" s="283"/>
      <c r="L261" s="283"/>
      <c r="M261" s="283"/>
      <c r="N261" s="283"/>
      <c r="O261" s="283"/>
      <c r="P261" s="283"/>
      <c r="Q261" s="283"/>
      <c r="R261" s="283"/>
      <c r="S261" s="283"/>
      <c r="T261" s="283"/>
      <c r="U261" s="283"/>
      <c r="V261" s="283"/>
      <c r="W261" s="283"/>
    </row>
    <row r="262" spans="2:23">
      <c r="B262" s="283"/>
      <c r="C262" s="283"/>
      <c r="D262" s="283"/>
      <c r="E262" s="283"/>
      <c r="F262" s="283"/>
      <c r="G262" s="283"/>
      <c r="H262" s="283"/>
      <c r="I262" s="283"/>
      <c r="J262" s="283"/>
      <c r="K262" s="283"/>
      <c r="L262" s="283"/>
      <c r="M262" s="283"/>
      <c r="N262" s="283"/>
      <c r="O262" s="283"/>
      <c r="P262" s="283"/>
      <c r="Q262" s="283"/>
      <c r="R262" s="283"/>
      <c r="S262" s="283"/>
      <c r="T262" s="283"/>
      <c r="U262" s="283"/>
      <c r="V262" s="283"/>
      <c r="W262" s="283"/>
    </row>
    <row r="263" spans="2:23">
      <c r="B263" s="283"/>
      <c r="C263" s="283"/>
      <c r="D263" s="283"/>
      <c r="E263" s="283"/>
      <c r="F263" s="283"/>
      <c r="G263" s="283"/>
      <c r="H263" s="283"/>
      <c r="I263" s="283"/>
      <c r="J263" s="283"/>
      <c r="K263" s="283"/>
      <c r="L263" s="283"/>
      <c r="M263" s="283"/>
      <c r="N263" s="283"/>
      <c r="O263" s="283"/>
      <c r="P263" s="283"/>
      <c r="Q263" s="283"/>
      <c r="R263" s="283"/>
      <c r="S263" s="283"/>
      <c r="T263" s="283"/>
      <c r="U263" s="283"/>
      <c r="V263" s="283"/>
      <c r="W263" s="283"/>
    </row>
    <row r="264" spans="2:23">
      <c r="B264" s="283"/>
      <c r="C264" s="283"/>
      <c r="D264" s="283"/>
      <c r="E264" s="283"/>
      <c r="F264" s="283"/>
      <c r="G264" s="283"/>
      <c r="H264" s="283"/>
      <c r="I264" s="283"/>
      <c r="J264" s="283"/>
      <c r="K264" s="283"/>
      <c r="L264" s="283"/>
      <c r="M264" s="283"/>
      <c r="N264" s="283"/>
      <c r="O264" s="283"/>
      <c r="P264" s="283"/>
      <c r="Q264" s="283"/>
      <c r="R264" s="283"/>
      <c r="S264" s="283"/>
      <c r="T264" s="283"/>
      <c r="U264" s="283"/>
      <c r="V264" s="283"/>
      <c r="W264" s="283"/>
    </row>
    <row r="265" spans="2:23">
      <c r="B265" s="283"/>
      <c r="C265" s="283"/>
      <c r="D265" s="283"/>
      <c r="E265" s="283"/>
      <c r="F265" s="283"/>
      <c r="G265" s="283"/>
      <c r="H265" s="283"/>
      <c r="I265" s="283"/>
      <c r="J265" s="283"/>
      <c r="K265" s="283"/>
      <c r="L265" s="283"/>
      <c r="M265" s="283"/>
      <c r="N265" s="283"/>
      <c r="O265" s="283"/>
      <c r="P265" s="283"/>
      <c r="Q265" s="283"/>
      <c r="R265" s="283"/>
      <c r="S265" s="283"/>
      <c r="T265" s="283"/>
      <c r="U265" s="283"/>
      <c r="V265" s="283"/>
      <c r="W265" s="283"/>
    </row>
    <row r="266" spans="2:23">
      <c r="B266" s="283"/>
      <c r="C266" s="283"/>
      <c r="D266" s="283"/>
      <c r="E266" s="283"/>
      <c r="F266" s="283"/>
      <c r="G266" s="283"/>
      <c r="H266" s="283"/>
      <c r="I266" s="283"/>
      <c r="J266" s="283"/>
      <c r="K266" s="283"/>
      <c r="L266" s="283"/>
      <c r="M266" s="283"/>
      <c r="N266" s="283"/>
      <c r="O266" s="283"/>
      <c r="P266" s="283"/>
      <c r="Q266" s="283"/>
      <c r="R266" s="283"/>
      <c r="S266" s="283"/>
      <c r="T266" s="283"/>
      <c r="U266" s="283"/>
      <c r="V266" s="283"/>
      <c r="W266" s="283"/>
    </row>
    <row r="267" spans="2:23">
      <c r="B267" s="283"/>
      <c r="C267" s="283"/>
      <c r="D267" s="283"/>
      <c r="E267" s="283"/>
      <c r="F267" s="283"/>
      <c r="G267" s="283"/>
      <c r="H267" s="283"/>
      <c r="I267" s="283"/>
      <c r="J267" s="283"/>
      <c r="K267" s="283"/>
      <c r="L267" s="283"/>
      <c r="M267" s="283"/>
      <c r="N267" s="283"/>
      <c r="O267" s="283"/>
      <c r="P267" s="283"/>
      <c r="Q267" s="283"/>
      <c r="R267" s="283"/>
      <c r="S267" s="283"/>
      <c r="T267" s="283"/>
      <c r="U267" s="283"/>
      <c r="V267" s="283"/>
      <c r="W267" s="283"/>
    </row>
    <row r="268" spans="2:23">
      <c r="B268" s="283"/>
      <c r="C268" s="283"/>
      <c r="D268" s="283"/>
      <c r="E268" s="283"/>
      <c r="F268" s="283"/>
      <c r="G268" s="283"/>
      <c r="H268" s="283"/>
      <c r="I268" s="283"/>
      <c r="J268" s="283"/>
      <c r="K268" s="283"/>
      <c r="L268" s="283"/>
      <c r="M268" s="283"/>
      <c r="N268" s="283"/>
      <c r="O268" s="283"/>
      <c r="P268" s="283"/>
      <c r="Q268" s="283"/>
      <c r="R268" s="283"/>
      <c r="S268" s="283"/>
      <c r="T268" s="283"/>
      <c r="U268" s="283"/>
      <c r="V268" s="283"/>
      <c r="W268" s="283"/>
    </row>
    <row r="269" spans="2:23">
      <c r="B269" s="283"/>
      <c r="C269" s="283"/>
      <c r="D269" s="283"/>
      <c r="E269" s="283"/>
      <c r="F269" s="283"/>
      <c r="G269" s="283"/>
      <c r="H269" s="283"/>
      <c r="I269" s="283"/>
      <c r="J269" s="283"/>
      <c r="K269" s="283"/>
      <c r="L269" s="283"/>
      <c r="M269" s="283"/>
      <c r="N269" s="283"/>
      <c r="O269" s="283"/>
      <c r="P269" s="283"/>
      <c r="Q269" s="283"/>
      <c r="R269" s="283"/>
      <c r="S269" s="283"/>
      <c r="T269" s="283"/>
      <c r="U269" s="283"/>
      <c r="V269" s="283"/>
      <c r="W269" s="283"/>
    </row>
    <row r="270" spans="2:23">
      <c r="B270" s="283"/>
      <c r="C270" s="283"/>
      <c r="D270" s="283"/>
      <c r="E270" s="283"/>
      <c r="F270" s="283"/>
      <c r="G270" s="283"/>
      <c r="H270" s="283"/>
      <c r="I270" s="283"/>
      <c r="J270" s="283"/>
      <c r="K270" s="283"/>
      <c r="L270" s="283"/>
      <c r="M270" s="283"/>
      <c r="N270" s="283"/>
      <c r="O270" s="283"/>
      <c r="P270" s="283"/>
      <c r="Q270" s="283"/>
      <c r="R270" s="283"/>
      <c r="S270" s="283"/>
      <c r="T270" s="283"/>
      <c r="U270" s="283"/>
      <c r="V270" s="283"/>
      <c r="W270" s="283"/>
    </row>
    <row r="271" spans="2:23">
      <c r="B271" s="283"/>
      <c r="C271" s="283"/>
      <c r="D271" s="283"/>
      <c r="E271" s="283"/>
      <c r="F271" s="283"/>
      <c r="G271" s="283"/>
      <c r="H271" s="283"/>
      <c r="I271" s="283"/>
      <c r="J271" s="283"/>
      <c r="K271" s="283"/>
      <c r="L271" s="283"/>
      <c r="M271" s="283"/>
      <c r="N271" s="283"/>
      <c r="O271" s="283"/>
      <c r="P271" s="283"/>
      <c r="Q271" s="283"/>
      <c r="R271" s="283"/>
      <c r="S271" s="283"/>
      <c r="T271" s="283"/>
      <c r="U271" s="283"/>
      <c r="V271" s="283"/>
      <c r="W271" s="283"/>
    </row>
    <row r="272" spans="2:23">
      <c r="B272" s="283"/>
      <c r="C272" s="283"/>
      <c r="D272" s="283"/>
      <c r="E272" s="283"/>
      <c r="F272" s="283"/>
      <c r="G272" s="283"/>
      <c r="H272" s="283"/>
      <c r="I272" s="283"/>
      <c r="J272" s="283"/>
      <c r="K272" s="283"/>
      <c r="L272" s="283"/>
      <c r="M272" s="283"/>
      <c r="N272" s="283"/>
      <c r="O272" s="283"/>
      <c r="P272" s="283"/>
      <c r="Q272" s="283"/>
      <c r="R272" s="283"/>
      <c r="S272" s="283"/>
      <c r="T272" s="283"/>
      <c r="U272" s="283"/>
      <c r="V272" s="283"/>
      <c r="W272" s="283"/>
    </row>
    <row r="273" spans="2:23">
      <c r="B273" s="283"/>
      <c r="C273" s="283"/>
      <c r="D273" s="283"/>
      <c r="E273" s="283"/>
      <c r="F273" s="283"/>
      <c r="G273" s="283"/>
      <c r="H273" s="283"/>
      <c r="I273" s="283"/>
      <c r="J273" s="283"/>
      <c r="K273" s="283"/>
      <c r="L273" s="283"/>
      <c r="M273" s="283"/>
      <c r="N273" s="283"/>
      <c r="O273" s="283"/>
      <c r="P273" s="283"/>
      <c r="Q273" s="283"/>
      <c r="R273" s="283"/>
      <c r="S273" s="283"/>
      <c r="T273" s="283"/>
      <c r="U273" s="283"/>
      <c r="V273" s="283"/>
      <c r="W273" s="283"/>
    </row>
    <row r="274" spans="2:23">
      <c r="B274" s="283"/>
      <c r="C274" s="283"/>
      <c r="D274" s="283"/>
      <c r="E274" s="283"/>
      <c r="F274" s="283"/>
      <c r="G274" s="283"/>
      <c r="H274" s="283"/>
      <c r="I274" s="283"/>
      <c r="J274" s="283"/>
      <c r="K274" s="283"/>
      <c r="L274" s="283"/>
      <c r="M274" s="283"/>
      <c r="N274" s="283"/>
      <c r="O274" s="283"/>
      <c r="P274" s="283"/>
      <c r="Q274" s="283"/>
      <c r="R274" s="283"/>
      <c r="S274" s="283"/>
      <c r="T274" s="283"/>
      <c r="U274" s="283"/>
      <c r="V274" s="283"/>
      <c r="W274" s="283"/>
    </row>
    <row r="275" spans="2:23">
      <c r="B275" s="283"/>
      <c r="C275" s="283"/>
      <c r="D275" s="283"/>
      <c r="E275" s="283"/>
      <c r="F275" s="283"/>
      <c r="G275" s="283"/>
      <c r="H275" s="283"/>
      <c r="I275" s="283"/>
      <c r="J275" s="283"/>
      <c r="K275" s="283"/>
      <c r="L275" s="283"/>
      <c r="M275" s="283"/>
      <c r="N275" s="283"/>
      <c r="O275" s="283"/>
      <c r="P275" s="283"/>
      <c r="Q275" s="283"/>
      <c r="R275" s="283"/>
      <c r="S275" s="283"/>
      <c r="T275" s="283"/>
      <c r="U275" s="283"/>
      <c r="V275" s="283"/>
      <c r="W275" s="283"/>
    </row>
    <row r="276" spans="2:23">
      <c r="B276" s="283"/>
      <c r="C276" s="283"/>
      <c r="D276" s="283"/>
      <c r="E276" s="283"/>
      <c r="F276" s="283"/>
      <c r="G276" s="283"/>
      <c r="H276" s="283"/>
      <c r="I276" s="283"/>
      <c r="J276" s="283"/>
      <c r="K276" s="283"/>
      <c r="L276" s="283"/>
      <c r="M276" s="283"/>
      <c r="N276" s="283"/>
      <c r="O276" s="283"/>
      <c r="P276" s="283"/>
      <c r="Q276" s="283"/>
      <c r="R276" s="283"/>
      <c r="S276" s="283"/>
      <c r="T276" s="283"/>
      <c r="U276" s="283"/>
      <c r="V276" s="283"/>
      <c r="W276" s="283"/>
    </row>
    <row r="277" spans="2:23">
      <c r="B277" s="283"/>
      <c r="C277" s="283"/>
      <c r="D277" s="283"/>
      <c r="E277" s="283"/>
      <c r="F277" s="283"/>
      <c r="G277" s="283"/>
      <c r="H277" s="283"/>
      <c r="I277" s="283"/>
      <c r="J277" s="283"/>
      <c r="K277" s="283"/>
      <c r="L277" s="283"/>
      <c r="M277" s="283"/>
      <c r="N277" s="283"/>
      <c r="O277" s="283"/>
      <c r="P277" s="283"/>
      <c r="Q277" s="283"/>
      <c r="R277" s="283"/>
      <c r="S277" s="283"/>
      <c r="T277" s="283"/>
      <c r="U277" s="283"/>
      <c r="V277" s="283"/>
      <c r="W277" s="283"/>
    </row>
    <row r="278" spans="2:23">
      <c r="B278" s="283"/>
      <c r="C278" s="283"/>
      <c r="D278" s="283"/>
      <c r="E278" s="283"/>
      <c r="F278" s="283"/>
      <c r="G278" s="283"/>
      <c r="H278" s="283"/>
      <c r="I278" s="283"/>
      <c r="J278" s="283"/>
      <c r="K278" s="283"/>
      <c r="L278" s="283"/>
      <c r="M278" s="283"/>
      <c r="N278" s="283"/>
      <c r="O278" s="283"/>
      <c r="P278" s="283"/>
      <c r="Q278" s="283"/>
      <c r="R278" s="283"/>
      <c r="S278" s="283"/>
      <c r="T278" s="283"/>
      <c r="U278" s="283"/>
      <c r="V278" s="283"/>
      <c r="W278" s="283"/>
    </row>
    <row r="279" spans="2:23">
      <c r="B279" s="283"/>
      <c r="C279" s="283"/>
      <c r="D279" s="283"/>
      <c r="E279" s="283"/>
      <c r="F279" s="283"/>
      <c r="G279" s="283"/>
      <c r="H279" s="283"/>
      <c r="I279" s="283"/>
      <c r="J279" s="283"/>
      <c r="K279" s="283"/>
      <c r="L279" s="283"/>
      <c r="M279" s="283"/>
      <c r="N279" s="283"/>
      <c r="O279" s="283"/>
      <c r="P279" s="283"/>
      <c r="Q279" s="283"/>
      <c r="R279" s="283"/>
      <c r="S279" s="283"/>
      <c r="T279" s="283"/>
      <c r="U279" s="283"/>
      <c r="V279" s="283"/>
      <c r="W279" s="283"/>
    </row>
    <row r="280" spans="2:23">
      <c r="B280" s="283"/>
      <c r="C280" s="283"/>
      <c r="D280" s="283"/>
      <c r="E280" s="283"/>
      <c r="F280" s="283"/>
      <c r="G280" s="283"/>
      <c r="H280" s="283"/>
      <c r="I280" s="283"/>
      <c r="J280" s="283"/>
      <c r="K280" s="283"/>
      <c r="L280" s="283"/>
      <c r="M280" s="283"/>
      <c r="N280" s="283"/>
      <c r="O280" s="283"/>
      <c r="P280" s="283"/>
      <c r="Q280" s="283"/>
      <c r="R280" s="283"/>
      <c r="S280" s="283"/>
      <c r="T280" s="283"/>
      <c r="U280" s="283"/>
      <c r="V280" s="283"/>
      <c r="W280" s="283"/>
    </row>
    <row r="281" spans="2:23">
      <c r="B281" s="283"/>
      <c r="C281" s="283"/>
      <c r="D281" s="283"/>
      <c r="E281" s="283"/>
      <c r="F281" s="283"/>
      <c r="G281" s="283"/>
      <c r="H281" s="283"/>
      <c r="I281" s="283"/>
      <c r="J281" s="283"/>
      <c r="K281" s="283"/>
      <c r="L281" s="283"/>
      <c r="M281" s="283"/>
      <c r="N281" s="283"/>
      <c r="O281" s="283"/>
      <c r="P281" s="283"/>
      <c r="Q281" s="283"/>
      <c r="R281" s="283"/>
      <c r="S281" s="283"/>
      <c r="T281" s="283"/>
      <c r="U281" s="283"/>
      <c r="V281" s="283"/>
      <c r="W281" s="283"/>
    </row>
    <row r="282" spans="2:23">
      <c r="B282" s="283"/>
      <c r="C282" s="283"/>
      <c r="D282" s="283"/>
      <c r="E282" s="283"/>
      <c r="F282" s="283"/>
      <c r="G282" s="283"/>
      <c r="H282" s="283"/>
      <c r="I282" s="283"/>
      <c r="J282" s="283"/>
      <c r="K282" s="283"/>
      <c r="L282" s="283"/>
      <c r="M282" s="283"/>
      <c r="N282" s="283"/>
      <c r="O282" s="283"/>
      <c r="P282" s="283"/>
      <c r="Q282" s="283"/>
      <c r="R282" s="283"/>
      <c r="S282" s="283"/>
      <c r="T282" s="283"/>
      <c r="U282" s="283"/>
      <c r="V282" s="283"/>
      <c r="W282" s="283"/>
    </row>
    <row r="283" spans="2:23">
      <c r="B283" s="283"/>
      <c r="C283" s="283"/>
      <c r="D283" s="283"/>
      <c r="E283" s="283"/>
      <c r="F283" s="283"/>
      <c r="G283" s="283"/>
      <c r="H283" s="283"/>
      <c r="I283" s="283"/>
      <c r="J283" s="283"/>
      <c r="K283" s="283"/>
      <c r="L283" s="283"/>
      <c r="M283" s="283"/>
      <c r="N283" s="283"/>
      <c r="O283" s="283"/>
      <c r="P283" s="283"/>
      <c r="Q283" s="283"/>
      <c r="R283" s="283"/>
      <c r="S283" s="283"/>
      <c r="T283" s="283"/>
      <c r="U283" s="283"/>
      <c r="V283" s="283"/>
      <c r="W283" s="283"/>
    </row>
    <row r="284" spans="2:23">
      <c r="B284" s="283"/>
      <c r="C284" s="283"/>
      <c r="D284" s="283"/>
      <c r="E284" s="283"/>
      <c r="F284" s="283"/>
      <c r="G284" s="283"/>
      <c r="H284" s="283"/>
      <c r="I284" s="283"/>
      <c r="J284" s="283"/>
      <c r="K284" s="283"/>
      <c r="L284" s="283"/>
      <c r="M284" s="283"/>
      <c r="N284" s="283"/>
      <c r="O284" s="283"/>
      <c r="P284" s="283"/>
      <c r="Q284" s="283"/>
      <c r="R284" s="283"/>
      <c r="S284" s="283"/>
      <c r="T284" s="283"/>
      <c r="U284" s="283"/>
      <c r="V284" s="283"/>
      <c r="W284" s="283"/>
    </row>
    <row r="285" spans="2:23">
      <c r="B285" s="283"/>
      <c r="C285" s="283"/>
      <c r="D285" s="283"/>
      <c r="E285" s="283"/>
      <c r="F285" s="283"/>
      <c r="G285" s="283"/>
      <c r="H285" s="283"/>
      <c r="I285" s="283"/>
      <c r="J285" s="283"/>
      <c r="K285" s="283"/>
      <c r="L285" s="283"/>
      <c r="M285" s="283"/>
      <c r="N285" s="283"/>
      <c r="O285" s="283"/>
      <c r="P285" s="283"/>
      <c r="Q285" s="283"/>
      <c r="R285" s="283"/>
      <c r="S285" s="283"/>
      <c r="T285" s="283"/>
      <c r="U285" s="283"/>
      <c r="V285" s="283"/>
      <c r="W285" s="283"/>
    </row>
    <row r="286" spans="2:23">
      <c r="B286" s="283"/>
      <c r="C286" s="283"/>
      <c r="D286" s="283"/>
      <c r="E286" s="283"/>
      <c r="F286" s="283"/>
      <c r="G286" s="283"/>
      <c r="H286" s="283"/>
      <c r="I286" s="283"/>
      <c r="J286" s="283"/>
      <c r="K286" s="283"/>
      <c r="L286" s="283"/>
      <c r="M286" s="283"/>
      <c r="N286" s="283"/>
      <c r="O286" s="283"/>
      <c r="P286" s="283"/>
      <c r="Q286" s="283"/>
      <c r="R286" s="283"/>
      <c r="S286" s="283"/>
      <c r="T286" s="283"/>
      <c r="U286" s="283"/>
      <c r="V286" s="283"/>
      <c r="W286" s="283"/>
    </row>
    <row r="287" spans="2:23">
      <c r="B287" s="283"/>
      <c r="C287" s="283"/>
      <c r="D287" s="283"/>
      <c r="E287" s="283"/>
      <c r="F287" s="283"/>
      <c r="G287" s="283"/>
      <c r="H287" s="283"/>
      <c r="I287" s="283"/>
      <c r="J287" s="283"/>
      <c r="K287" s="283"/>
      <c r="L287" s="283"/>
      <c r="M287" s="283"/>
      <c r="N287" s="283"/>
      <c r="O287" s="283"/>
      <c r="P287" s="283"/>
      <c r="Q287" s="283"/>
      <c r="R287" s="283"/>
      <c r="S287" s="283"/>
      <c r="T287" s="283"/>
      <c r="U287" s="283"/>
      <c r="V287" s="283"/>
      <c r="W287" s="283"/>
    </row>
    <row r="288" spans="2:23">
      <c r="B288" s="283"/>
      <c r="C288" s="283"/>
      <c r="D288" s="283"/>
      <c r="E288" s="283"/>
      <c r="F288" s="283"/>
      <c r="G288" s="283"/>
      <c r="H288" s="283"/>
      <c r="I288" s="283"/>
      <c r="J288" s="283"/>
      <c r="K288" s="283"/>
      <c r="L288" s="283"/>
      <c r="M288" s="283"/>
      <c r="N288" s="283"/>
      <c r="O288" s="283"/>
      <c r="P288" s="283"/>
      <c r="Q288" s="283"/>
      <c r="R288" s="283"/>
      <c r="S288" s="283"/>
      <c r="T288" s="283"/>
      <c r="U288" s="283"/>
      <c r="V288" s="283"/>
      <c r="W288" s="283"/>
    </row>
    <row r="289" spans="2:23">
      <c r="B289" s="283"/>
      <c r="C289" s="283"/>
      <c r="D289" s="283"/>
      <c r="E289" s="283"/>
      <c r="F289" s="283"/>
      <c r="G289" s="283"/>
      <c r="H289" s="283"/>
      <c r="I289" s="283"/>
      <c r="J289" s="283"/>
      <c r="K289" s="283"/>
      <c r="L289" s="283"/>
      <c r="M289" s="283"/>
      <c r="N289" s="283"/>
      <c r="O289" s="283"/>
      <c r="P289" s="283"/>
      <c r="Q289" s="283"/>
      <c r="R289" s="283"/>
      <c r="S289" s="283"/>
      <c r="T289" s="283"/>
      <c r="U289" s="283"/>
      <c r="V289" s="283"/>
      <c r="W289" s="283"/>
    </row>
    <row r="290" spans="2:23">
      <c r="B290" s="283"/>
      <c r="C290" s="283"/>
      <c r="D290" s="283"/>
      <c r="E290" s="283"/>
      <c r="F290" s="283"/>
      <c r="G290" s="283"/>
      <c r="H290" s="283"/>
      <c r="I290" s="283"/>
      <c r="J290" s="283"/>
      <c r="K290" s="283"/>
      <c r="L290" s="283"/>
      <c r="M290" s="283"/>
      <c r="N290" s="283"/>
      <c r="O290" s="283"/>
      <c r="P290" s="283"/>
      <c r="Q290" s="283"/>
      <c r="R290" s="283"/>
      <c r="S290" s="283"/>
      <c r="T290" s="283"/>
      <c r="U290" s="283"/>
      <c r="V290" s="283"/>
      <c r="W290" s="283"/>
    </row>
    <row r="291" spans="2:23">
      <c r="B291" s="283"/>
      <c r="C291" s="283"/>
      <c r="D291" s="283"/>
      <c r="E291" s="283"/>
      <c r="F291" s="283"/>
      <c r="G291" s="283"/>
      <c r="H291" s="283"/>
      <c r="I291" s="283"/>
      <c r="J291" s="283"/>
      <c r="K291" s="283"/>
      <c r="L291" s="283"/>
      <c r="M291" s="283"/>
      <c r="N291" s="283"/>
      <c r="O291" s="283"/>
      <c r="P291" s="283"/>
      <c r="Q291" s="283"/>
      <c r="R291" s="283"/>
      <c r="S291" s="283"/>
      <c r="T291" s="283"/>
      <c r="U291" s="283"/>
      <c r="V291" s="283"/>
      <c r="W291" s="283"/>
    </row>
    <row r="292" spans="2:23">
      <c r="B292" s="283"/>
      <c r="C292" s="283"/>
      <c r="D292" s="283"/>
      <c r="E292" s="283"/>
      <c r="F292" s="283"/>
      <c r="G292" s="283"/>
      <c r="H292" s="283"/>
      <c r="I292" s="283"/>
      <c r="J292" s="283"/>
      <c r="K292" s="283"/>
      <c r="L292" s="283"/>
      <c r="M292" s="283"/>
      <c r="N292" s="283"/>
      <c r="O292" s="283"/>
      <c r="P292" s="283"/>
      <c r="Q292" s="283"/>
      <c r="R292" s="283"/>
      <c r="S292" s="283"/>
      <c r="T292" s="283"/>
      <c r="U292" s="283"/>
      <c r="V292" s="283"/>
      <c r="W292" s="283"/>
    </row>
    <row r="293" spans="2:23">
      <c r="B293" s="283"/>
      <c r="C293" s="283"/>
      <c r="D293" s="283"/>
      <c r="E293" s="283"/>
      <c r="F293" s="283"/>
      <c r="G293" s="283"/>
      <c r="H293" s="283"/>
      <c r="I293" s="283"/>
      <c r="J293" s="283"/>
      <c r="K293" s="283"/>
      <c r="L293" s="283"/>
      <c r="M293" s="283"/>
      <c r="N293" s="283"/>
      <c r="O293" s="283"/>
      <c r="P293" s="283"/>
      <c r="Q293" s="283"/>
      <c r="R293" s="283"/>
      <c r="S293" s="283"/>
      <c r="T293" s="283"/>
      <c r="U293" s="283"/>
      <c r="V293" s="283"/>
      <c r="W293" s="283"/>
    </row>
    <row r="294" spans="2:23">
      <c r="B294" s="283"/>
      <c r="C294" s="283"/>
      <c r="D294" s="283"/>
      <c r="E294" s="283"/>
      <c r="F294" s="283"/>
      <c r="G294" s="283"/>
      <c r="H294" s="283"/>
      <c r="I294" s="283"/>
      <c r="J294" s="283"/>
      <c r="K294" s="283"/>
      <c r="L294" s="283"/>
      <c r="M294" s="283"/>
      <c r="N294" s="283"/>
      <c r="O294" s="283"/>
      <c r="P294" s="283"/>
      <c r="Q294" s="283"/>
      <c r="R294" s="283"/>
      <c r="S294" s="283"/>
      <c r="T294" s="283"/>
      <c r="U294" s="283"/>
      <c r="V294" s="283"/>
      <c r="W294" s="283"/>
    </row>
    <row r="295" spans="2:23">
      <c r="B295" s="283"/>
      <c r="C295" s="283"/>
      <c r="D295" s="283"/>
      <c r="E295" s="283"/>
      <c r="F295" s="283"/>
      <c r="G295" s="283"/>
      <c r="H295" s="283"/>
      <c r="I295" s="283"/>
      <c r="J295" s="283"/>
      <c r="K295" s="283"/>
      <c r="L295" s="283"/>
      <c r="M295" s="283"/>
      <c r="N295" s="283"/>
      <c r="O295" s="283"/>
      <c r="P295" s="283"/>
      <c r="Q295" s="283"/>
      <c r="R295" s="283"/>
      <c r="S295" s="283"/>
      <c r="T295" s="283"/>
      <c r="U295" s="283"/>
      <c r="V295" s="283"/>
      <c r="W295" s="283"/>
    </row>
    <row r="296" spans="2:23">
      <c r="B296" s="283"/>
      <c r="C296" s="283"/>
      <c r="D296" s="283"/>
      <c r="E296" s="283"/>
      <c r="F296" s="283"/>
      <c r="G296" s="283"/>
      <c r="H296" s="283"/>
      <c r="I296" s="283"/>
      <c r="J296" s="283"/>
      <c r="K296" s="283"/>
      <c r="L296" s="283"/>
      <c r="M296" s="283"/>
      <c r="N296" s="283"/>
      <c r="O296" s="283"/>
      <c r="P296" s="283"/>
      <c r="Q296" s="283"/>
      <c r="R296" s="283"/>
      <c r="S296" s="283"/>
      <c r="T296" s="283"/>
      <c r="U296" s="283"/>
      <c r="V296" s="283"/>
      <c r="W296" s="283"/>
    </row>
    <row r="297" spans="2:23">
      <c r="B297" s="283"/>
      <c r="C297" s="283"/>
      <c r="D297" s="283"/>
      <c r="E297" s="283"/>
      <c r="F297" s="283"/>
      <c r="G297" s="283"/>
      <c r="H297" s="283"/>
      <c r="I297" s="283"/>
      <c r="J297" s="283"/>
      <c r="K297" s="283"/>
      <c r="L297" s="283"/>
      <c r="M297" s="283"/>
      <c r="N297" s="283"/>
      <c r="O297" s="283"/>
      <c r="P297" s="283"/>
      <c r="Q297" s="283"/>
      <c r="R297" s="283"/>
      <c r="S297" s="283"/>
      <c r="T297" s="283"/>
      <c r="U297" s="283"/>
      <c r="V297" s="283"/>
      <c r="W297" s="283"/>
    </row>
    <row r="298" spans="2:23">
      <c r="B298" s="283"/>
      <c r="C298" s="283"/>
      <c r="D298" s="283"/>
      <c r="E298" s="283"/>
      <c r="F298" s="283"/>
      <c r="G298" s="283"/>
      <c r="H298" s="283"/>
      <c r="I298" s="283"/>
      <c r="J298" s="283"/>
      <c r="K298" s="283"/>
      <c r="L298" s="283"/>
      <c r="M298" s="283"/>
      <c r="N298" s="283"/>
      <c r="O298" s="283"/>
      <c r="P298" s="283"/>
      <c r="Q298" s="283"/>
      <c r="R298" s="283"/>
      <c r="S298" s="283"/>
      <c r="T298" s="283"/>
      <c r="U298" s="283"/>
      <c r="V298" s="283"/>
      <c r="W298" s="283"/>
    </row>
    <row r="299" spans="2:23">
      <c r="B299" s="283"/>
      <c r="C299" s="283"/>
      <c r="D299" s="283"/>
      <c r="E299" s="283"/>
      <c r="F299" s="283"/>
      <c r="G299" s="283"/>
      <c r="H299" s="283"/>
      <c r="I299" s="283"/>
      <c r="J299" s="283"/>
      <c r="K299" s="283"/>
      <c r="L299" s="283"/>
      <c r="M299" s="283"/>
      <c r="N299" s="283"/>
      <c r="O299" s="283"/>
      <c r="P299" s="283"/>
      <c r="Q299" s="283"/>
      <c r="R299" s="283"/>
      <c r="S299" s="283"/>
      <c r="T299" s="283"/>
      <c r="U299" s="283"/>
      <c r="V299" s="283"/>
      <c r="W299" s="283"/>
    </row>
    <row r="300" spans="2:23">
      <c r="B300" s="283"/>
      <c r="C300" s="283"/>
      <c r="D300" s="283"/>
      <c r="E300" s="283"/>
      <c r="F300" s="283"/>
      <c r="G300" s="283"/>
      <c r="H300" s="283"/>
      <c r="I300" s="283"/>
      <c r="J300" s="283"/>
      <c r="K300" s="283"/>
      <c r="L300" s="283"/>
      <c r="M300" s="283"/>
      <c r="N300" s="283"/>
      <c r="O300" s="283"/>
      <c r="P300" s="283"/>
      <c r="Q300" s="283"/>
      <c r="R300" s="283"/>
      <c r="S300" s="283"/>
      <c r="T300" s="283"/>
      <c r="U300" s="283"/>
      <c r="V300" s="283"/>
      <c r="W300" s="283"/>
    </row>
    <row r="301" spans="2:23">
      <c r="B301" s="283"/>
      <c r="C301" s="283"/>
      <c r="D301" s="283"/>
      <c r="E301" s="283"/>
      <c r="F301" s="283"/>
      <c r="G301" s="283"/>
      <c r="H301" s="283"/>
      <c r="I301" s="283"/>
      <c r="J301" s="283"/>
      <c r="K301" s="283"/>
      <c r="L301" s="283"/>
      <c r="M301" s="283"/>
      <c r="N301" s="283"/>
      <c r="O301" s="283"/>
      <c r="P301" s="283"/>
      <c r="Q301" s="283"/>
      <c r="R301" s="283"/>
      <c r="S301" s="283"/>
      <c r="T301" s="283"/>
      <c r="U301" s="283"/>
      <c r="V301" s="283"/>
      <c r="W301" s="283"/>
    </row>
    <row r="302" spans="2:23">
      <c r="B302" s="283"/>
      <c r="C302" s="283"/>
      <c r="D302" s="283"/>
      <c r="E302" s="283"/>
      <c r="F302" s="283"/>
      <c r="G302" s="283"/>
      <c r="H302" s="283"/>
      <c r="I302" s="283"/>
      <c r="J302" s="283"/>
      <c r="K302" s="283"/>
      <c r="L302" s="283"/>
      <c r="M302" s="283"/>
      <c r="N302" s="283"/>
      <c r="O302" s="283"/>
      <c r="P302" s="283"/>
      <c r="Q302" s="283"/>
      <c r="R302" s="283"/>
      <c r="S302" s="283"/>
      <c r="T302" s="283"/>
      <c r="U302" s="283"/>
      <c r="V302" s="283"/>
      <c r="W302" s="283"/>
    </row>
    <row r="303" spans="2:23">
      <c r="B303" s="283"/>
      <c r="C303" s="283"/>
      <c r="D303" s="283"/>
      <c r="E303" s="283"/>
      <c r="F303" s="283"/>
      <c r="G303" s="283"/>
      <c r="H303" s="283"/>
      <c r="I303" s="283"/>
      <c r="J303" s="283"/>
      <c r="K303" s="283"/>
      <c r="L303" s="283"/>
      <c r="M303" s="283"/>
      <c r="N303" s="283"/>
      <c r="O303" s="283"/>
      <c r="P303" s="283"/>
      <c r="Q303" s="283"/>
      <c r="R303" s="283"/>
      <c r="S303" s="283"/>
      <c r="T303" s="283"/>
      <c r="U303" s="283"/>
      <c r="V303" s="283"/>
      <c r="W303" s="283"/>
    </row>
    <row r="304" spans="2:23">
      <c r="B304" s="283"/>
      <c r="C304" s="283"/>
      <c r="D304" s="283"/>
      <c r="E304" s="283"/>
      <c r="F304" s="283"/>
      <c r="G304" s="283"/>
      <c r="H304" s="283"/>
      <c r="I304" s="283"/>
      <c r="J304" s="283"/>
      <c r="K304" s="283"/>
      <c r="L304" s="283"/>
      <c r="M304" s="283"/>
      <c r="N304" s="283"/>
      <c r="O304" s="283"/>
      <c r="P304" s="283"/>
      <c r="Q304" s="283"/>
      <c r="R304" s="283"/>
      <c r="S304" s="283"/>
      <c r="T304" s="283"/>
      <c r="U304" s="283"/>
      <c r="V304" s="283"/>
      <c r="W304" s="283"/>
    </row>
    <row r="305" spans="2:23">
      <c r="B305" s="283"/>
      <c r="C305" s="283"/>
      <c r="D305" s="283"/>
      <c r="E305" s="283"/>
      <c r="F305" s="283"/>
      <c r="G305" s="283"/>
      <c r="H305" s="283"/>
      <c r="I305" s="283"/>
      <c r="J305" s="283"/>
      <c r="K305" s="283"/>
      <c r="L305" s="283"/>
      <c r="M305" s="283"/>
      <c r="N305" s="283"/>
      <c r="O305" s="283"/>
      <c r="P305" s="283"/>
      <c r="Q305" s="283"/>
      <c r="R305" s="283"/>
      <c r="S305" s="283"/>
      <c r="T305" s="283"/>
      <c r="U305" s="283"/>
      <c r="V305" s="283"/>
      <c r="W305" s="283"/>
    </row>
    <row r="306" spans="2:23">
      <c r="B306" s="283"/>
      <c r="C306" s="283"/>
      <c r="D306" s="283"/>
      <c r="E306" s="283"/>
      <c r="F306" s="283"/>
      <c r="G306" s="283"/>
      <c r="H306" s="283"/>
      <c r="I306" s="283"/>
      <c r="J306" s="283"/>
      <c r="K306" s="283"/>
      <c r="L306" s="283"/>
      <c r="M306" s="283"/>
      <c r="N306" s="283"/>
      <c r="O306" s="283"/>
      <c r="P306" s="283"/>
      <c r="Q306" s="283"/>
      <c r="R306" s="283"/>
      <c r="S306" s="283"/>
      <c r="T306" s="283"/>
      <c r="U306" s="283"/>
      <c r="V306" s="283"/>
      <c r="W306" s="283"/>
    </row>
    <row r="307" spans="2:23">
      <c r="B307" s="283"/>
      <c r="C307" s="283"/>
      <c r="D307" s="283"/>
      <c r="E307" s="283"/>
      <c r="F307" s="283"/>
      <c r="G307" s="283"/>
      <c r="H307" s="283"/>
      <c r="I307" s="283"/>
      <c r="J307" s="283"/>
      <c r="K307" s="283"/>
      <c r="L307" s="283"/>
      <c r="M307" s="283"/>
      <c r="N307" s="283"/>
      <c r="O307" s="283"/>
      <c r="P307" s="283"/>
      <c r="Q307" s="283"/>
      <c r="R307" s="283"/>
      <c r="S307" s="283"/>
      <c r="T307" s="283"/>
      <c r="U307" s="283"/>
      <c r="V307" s="283"/>
      <c r="W307" s="283"/>
    </row>
    <row r="308" spans="2:23">
      <c r="B308" s="283"/>
      <c r="C308" s="283"/>
      <c r="D308" s="283"/>
      <c r="E308" s="283"/>
      <c r="F308" s="283"/>
      <c r="G308" s="283"/>
      <c r="H308" s="283"/>
      <c r="I308" s="283"/>
      <c r="J308" s="283"/>
      <c r="K308" s="283"/>
      <c r="L308" s="283"/>
      <c r="M308" s="283"/>
      <c r="N308" s="283"/>
      <c r="O308" s="283"/>
      <c r="P308" s="283"/>
      <c r="Q308" s="283"/>
      <c r="R308" s="283"/>
      <c r="S308" s="283"/>
      <c r="T308" s="283"/>
      <c r="U308" s="283"/>
      <c r="V308" s="283"/>
      <c r="W308" s="283"/>
    </row>
    <row r="309" spans="2:23">
      <c r="B309" s="283"/>
      <c r="C309" s="283"/>
      <c r="D309" s="283"/>
      <c r="E309" s="283"/>
      <c r="F309" s="283"/>
      <c r="G309" s="283"/>
      <c r="H309" s="283"/>
      <c r="I309" s="283"/>
      <c r="J309" s="283"/>
      <c r="K309" s="283"/>
      <c r="L309" s="283"/>
      <c r="M309" s="283"/>
      <c r="N309" s="283"/>
      <c r="O309" s="283"/>
      <c r="P309" s="283"/>
      <c r="Q309" s="283"/>
      <c r="R309" s="283"/>
      <c r="S309" s="283"/>
      <c r="T309" s="283"/>
      <c r="U309" s="283"/>
      <c r="V309" s="283"/>
      <c r="W309" s="283"/>
    </row>
    <row r="310" spans="2:23">
      <c r="B310" s="283"/>
      <c r="C310" s="283"/>
      <c r="D310" s="283"/>
      <c r="E310" s="283"/>
      <c r="F310" s="283"/>
      <c r="G310" s="283"/>
      <c r="H310" s="283"/>
      <c r="I310" s="283"/>
      <c r="J310" s="283"/>
      <c r="K310" s="283"/>
      <c r="L310" s="283"/>
      <c r="M310" s="283"/>
      <c r="N310" s="283"/>
      <c r="O310" s="283"/>
      <c r="P310" s="283"/>
      <c r="Q310" s="283"/>
      <c r="R310" s="283"/>
      <c r="S310" s="283"/>
      <c r="T310" s="283"/>
      <c r="U310" s="283"/>
      <c r="V310" s="283"/>
      <c r="W310" s="283"/>
    </row>
    <row r="311" spans="2:23">
      <c r="B311" s="283"/>
      <c r="C311" s="283"/>
      <c r="D311" s="283"/>
      <c r="E311" s="283"/>
      <c r="F311" s="283"/>
      <c r="G311" s="283"/>
      <c r="H311" s="283"/>
      <c r="I311" s="283"/>
      <c r="J311" s="283"/>
      <c r="K311" s="283"/>
      <c r="L311" s="283"/>
      <c r="M311" s="283"/>
      <c r="N311" s="283"/>
      <c r="O311" s="283"/>
      <c r="P311" s="283"/>
      <c r="Q311" s="283"/>
      <c r="R311" s="283"/>
      <c r="S311" s="283"/>
      <c r="T311" s="283"/>
      <c r="U311" s="283"/>
      <c r="V311" s="283"/>
      <c r="W311" s="283"/>
    </row>
    <row r="312" spans="2:23">
      <c r="B312" s="283"/>
      <c r="C312" s="283"/>
      <c r="D312" s="283"/>
      <c r="E312" s="283"/>
      <c r="F312" s="283"/>
      <c r="G312" s="283"/>
      <c r="H312" s="283"/>
      <c r="I312" s="283"/>
      <c r="J312" s="283"/>
      <c r="K312" s="283"/>
      <c r="L312" s="283"/>
      <c r="M312" s="283"/>
      <c r="N312" s="283"/>
      <c r="O312" s="283"/>
      <c r="P312" s="283"/>
      <c r="Q312" s="283"/>
      <c r="R312" s="283"/>
      <c r="S312" s="283"/>
      <c r="T312" s="283"/>
      <c r="U312" s="283"/>
      <c r="V312" s="283"/>
      <c r="W312" s="283"/>
    </row>
    <row r="313" spans="2:23">
      <c r="B313" s="283"/>
      <c r="C313" s="283"/>
      <c r="D313" s="283"/>
      <c r="E313" s="283"/>
      <c r="F313" s="283"/>
      <c r="G313" s="283"/>
      <c r="H313" s="283"/>
      <c r="I313" s="283"/>
      <c r="J313" s="283"/>
      <c r="K313" s="283"/>
      <c r="L313" s="283"/>
      <c r="M313" s="283"/>
      <c r="N313" s="283"/>
      <c r="O313" s="283"/>
      <c r="P313" s="283"/>
      <c r="Q313" s="283"/>
      <c r="R313" s="283"/>
      <c r="S313" s="283"/>
      <c r="T313" s="283"/>
      <c r="U313" s="283"/>
      <c r="V313" s="283"/>
      <c r="W313" s="283"/>
    </row>
    <row r="314" spans="2:23">
      <c r="B314" s="283"/>
      <c r="C314" s="283"/>
      <c r="D314" s="283"/>
      <c r="E314" s="283"/>
      <c r="F314" s="283"/>
      <c r="G314" s="283"/>
      <c r="H314" s="283"/>
      <c r="I314" s="283"/>
      <c r="J314" s="283"/>
      <c r="K314" s="283"/>
      <c r="L314" s="283"/>
      <c r="M314" s="283"/>
      <c r="N314" s="283"/>
      <c r="O314" s="283"/>
      <c r="P314" s="283"/>
      <c r="Q314" s="283"/>
      <c r="R314" s="283"/>
      <c r="S314" s="283"/>
      <c r="T314" s="283"/>
      <c r="U314" s="283"/>
      <c r="V314" s="283"/>
      <c r="W314" s="283"/>
    </row>
    <row r="315" spans="2:23">
      <c r="B315" s="283"/>
      <c r="C315" s="283"/>
      <c r="D315" s="283"/>
      <c r="E315" s="283"/>
      <c r="F315" s="283"/>
      <c r="G315" s="283"/>
      <c r="H315" s="283"/>
      <c r="I315" s="283"/>
      <c r="J315" s="283"/>
      <c r="K315" s="283"/>
      <c r="L315" s="283"/>
      <c r="M315" s="283"/>
      <c r="N315" s="283"/>
      <c r="O315" s="283"/>
      <c r="P315" s="283"/>
      <c r="Q315" s="283"/>
      <c r="R315" s="283"/>
      <c r="S315" s="283"/>
      <c r="T315" s="283"/>
      <c r="U315" s="283"/>
      <c r="V315" s="283"/>
      <c r="W315" s="283"/>
    </row>
    <row r="316" spans="2:23">
      <c r="B316" s="283"/>
      <c r="C316" s="283"/>
      <c r="D316" s="283"/>
      <c r="E316" s="283"/>
      <c r="F316" s="283"/>
      <c r="G316" s="283"/>
      <c r="H316" s="283"/>
      <c r="I316" s="283"/>
      <c r="J316" s="283"/>
      <c r="K316" s="283"/>
      <c r="L316" s="283"/>
      <c r="M316" s="283"/>
      <c r="N316" s="283"/>
      <c r="O316" s="283"/>
      <c r="P316" s="283"/>
      <c r="Q316" s="283"/>
      <c r="R316" s="283"/>
      <c r="S316" s="283"/>
      <c r="T316" s="283"/>
      <c r="U316" s="283"/>
      <c r="V316" s="283"/>
      <c r="W316" s="283"/>
    </row>
    <row r="317" spans="2:23">
      <c r="B317" s="283"/>
      <c r="C317" s="283"/>
      <c r="D317" s="283"/>
      <c r="E317" s="283"/>
      <c r="F317" s="283"/>
      <c r="G317" s="283"/>
      <c r="H317" s="283"/>
      <c r="I317" s="283"/>
      <c r="J317" s="283"/>
      <c r="K317" s="283"/>
      <c r="L317" s="283"/>
      <c r="M317" s="283"/>
      <c r="N317" s="283"/>
      <c r="O317" s="283"/>
      <c r="P317" s="283"/>
      <c r="Q317" s="283"/>
      <c r="R317" s="283"/>
      <c r="S317" s="283"/>
      <c r="T317" s="283"/>
      <c r="U317" s="283"/>
      <c r="V317" s="283"/>
      <c r="W317" s="283"/>
    </row>
    <row r="318" spans="2:23">
      <c r="B318" s="283"/>
      <c r="C318" s="283"/>
      <c r="D318" s="283"/>
      <c r="E318" s="283"/>
      <c r="F318" s="283"/>
      <c r="G318" s="283"/>
      <c r="H318" s="283"/>
      <c r="I318" s="283"/>
      <c r="J318" s="283"/>
      <c r="K318" s="283"/>
      <c r="L318" s="283"/>
      <c r="M318" s="283"/>
      <c r="N318" s="283"/>
      <c r="O318" s="283"/>
      <c r="P318" s="283"/>
      <c r="Q318" s="283"/>
      <c r="R318" s="283"/>
      <c r="S318" s="283"/>
      <c r="T318" s="283"/>
      <c r="U318" s="283"/>
      <c r="V318" s="283"/>
      <c r="W318" s="283"/>
    </row>
    <row r="319" spans="2:23">
      <c r="B319" s="283"/>
      <c r="C319" s="283"/>
      <c r="D319" s="283"/>
      <c r="E319" s="283"/>
      <c r="F319" s="283"/>
      <c r="G319" s="283"/>
      <c r="H319" s="283"/>
      <c r="I319" s="283"/>
      <c r="J319" s="283"/>
      <c r="K319" s="283"/>
      <c r="L319" s="283"/>
      <c r="M319" s="283"/>
      <c r="N319" s="283"/>
      <c r="O319" s="283"/>
      <c r="P319" s="283"/>
      <c r="Q319" s="283"/>
      <c r="R319" s="283"/>
      <c r="S319" s="283"/>
      <c r="T319" s="283"/>
      <c r="U319" s="283"/>
      <c r="V319" s="283"/>
      <c r="W319" s="283"/>
    </row>
    <row r="320" spans="2:23">
      <c r="B320" s="283"/>
      <c r="C320" s="283"/>
      <c r="D320" s="283"/>
      <c r="E320" s="283"/>
      <c r="F320" s="283"/>
      <c r="G320" s="283"/>
      <c r="H320" s="283"/>
      <c r="I320" s="283"/>
      <c r="J320" s="283"/>
      <c r="K320" s="283"/>
      <c r="L320" s="283"/>
      <c r="M320" s="283"/>
      <c r="N320" s="283"/>
      <c r="O320" s="283"/>
      <c r="P320" s="283"/>
      <c r="Q320" s="283"/>
      <c r="R320" s="283"/>
      <c r="S320" s="283"/>
      <c r="T320" s="283"/>
      <c r="U320" s="283"/>
      <c r="V320" s="283"/>
      <c r="W320" s="283"/>
    </row>
    <row r="321" spans="2:23">
      <c r="B321" s="283"/>
      <c r="C321" s="283"/>
      <c r="D321" s="283"/>
      <c r="E321" s="283"/>
      <c r="F321" s="283"/>
      <c r="G321" s="283"/>
      <c r="H321" s="283"/>
      <c r="I321" s="283"/>
      <c r="J321" s="283"/>
      <c r="K321" s="283"/>
      <c r="L321" s="283"/>
      <c r="M321" s="283"/>
      <c r="N321" s="283"/>
      <c r="O321" s="283"/>
      <c r="P321" s="283"/>
      <c r="Q321" s="283"/>
      <c r="R321" s="283"/>
      <c r="S321" s="283"/>
      <c r="T321" s="283"/>
      <c r="U321" s="283"/>
      <c r="V321" s="283"/>
      <c r="W321" s="283"/>
    </row>
    <row r="322" spans="2:23">
      <c r="B322" s="283"/>
      <c r="C322" s="283"/>
      <c r="D322" s="283"/>
      <c r="E322" s="283"/>
      <c r="F322" s="283"/>
      <c r="G322" s="283"/>
      <c r="H322" s="283"/>
      <c r="I322" s="283"/>
      <c r="J322" s="283"/>
      <c r="K322" s="283"/>
      <c r="L322" s="283"/>
      <c r="M322" s="283"/>
      <c r="N322" s="283"/>
      <c r="O322" s="283"/>
      <c r="P322" s="283"/>
      <c r="Q322" s="283"/>
      <c r="R322" s="283"/>
      <c r="S322" s="283"/>
      <c r="T322" s="283"/>
      <c r="U322" s="283"/>
      <c r="V322" s="283"/>
      <c r="W322" s="283"/>
    </row>
    <row r="323" spans="2:23">
      <c r="B323" s="283"/>
      <c r="C323" s="283"/>
      <c r="D323" s="283"/>
      <c r="E323" s="283"/>
      <c r="F323" s="283"/>
      <c r="G323" s="283"/>
      <c r="H323" s="283"/>
      <c r="I323" s="283"/>
      <c r="J323" s="283"/>
      <c r="K323" s="283"/>
      <c r="L323" s="283"/>
      <c r="M323" s="283"/>
      <c r="N323" s="283"/>
      <c r="O323" s="283"/>
      <c r="P323" s="283"/>
      <c r="Q323" s="283"/>
      <c r="R323" s="283"/>
      <c r="S323" s="283"/>
      <c r="T323" s="283"/>
      <c r="U323" s="283"/>
      <c r="V323" s="283"/>
      <c r="W323" s="283"/>
    </row>
    <row r="324" spans="2:23">
      <c r="B324" s="283"/>
      <c r="C324" s="283"/>
      <c r="D324" s="283"/>
      <c r="E324" s="283"/>
      <c r="F324" s="283"/>
      <c r="G324" s="283"/>
      <c r="H324" s="283"/>
      <c r="I324" s="283"/>
      <c r="J324" s="283"/>
      <c r="K324" s="283"/>
      <c r="L324" s="283"/>
      <c r="M324" s="283"/>
      <c r="N324" s="283"/>
      <c r="O324" s="283"/>
      <c r="P324" s="283"/>
      <c r="Q324" s="283"/>
      <c r="R324" s="283"/>
      <c r="S324" s="283"/>
      <c r="T324" s="283"/>
      <c r="U324" s="283"/>
      <c r="V324" s="283"/>
      <c r="W324" s="283"/>
    </row>
    <row r="325" spans="2:23">
      <c r="B325" s="283"/>
      <c r="C325" s="283"/>
      <c r="D325" s="283"/>
      <c r="E325" s="283"/>
      <c r="F325" s="283"/>
      <c r="G325" s="283"/>
      <c r="H325" s="283"/>
      <c r="I325" s="283"/>
      <c r="J325" s="283"/>
      <c r="K325" s="283"/>
      <c r="L325" s="283"/>
      <c r="M325" s="283"/>
      <c r="N325" s="283"/>
      <c r="O325" s="283"/>
      <c r="P325" s="283"/>
      <c r="Q325" s="283"/>
      <c r="R325" s="283"/>
      <c r="S325" s="283"/>
      <c r="T325" s="283"/>
      <c r="U325" s="283"/>
      <c r="V325" s="283"/>
      <c r="W325" s="283"/>
    </row>
    <row r="326" spans="2:23">
      <c r="B326" s="283"/>
      <c r="C326" s="283"/>
      <c r="D326" s="283"/>
      <c r="E326" s="283"/>
      <c r="F326" s="283"/>
      <c r="G326" s="283"/>
      <c r="H326" s="283"/>
      <c r="I326" s="283"/>
      <c r="J326" s="283"/>
      <c r="K326" s="283"/>
      <c r="L326" s="283"/>
      <c r="M326" s="283"/>
      <c r="N326" s="283"/>
      <c r="O326" s="283"/>
      <c r="P326" s="283"/>
      <c r="Q326" s="283"/>
      <c r="R326" s="283"/>
      <c r="S326" s="283"/>
      <c r="T326" s="283"/>
      <c r="U326" s="283"/>
      <c r="V326" s="283"/>
      <c r="W326" s="283"/>
    </row>
    <row r="327" spans="2:23">
      <c r="B327" s="283"/>
      <c r="C327" s="283"/>
      <c r="D327" s="283"/>
      <c r="E327" s="283"/>
      <c r="F327" s="283"/>
      <c r="G327" s="283"/>
      <c r="H327" s="283"/>
      <c r="I327" s="283"/>
      <c r="J327" s="283"/>
      <c r="K327" s="283"/>
      <c r="L327" s="283"/>
      <c r="M327" s="283"/>
      <c r="N327" s="283"/>
      <c r="O327" s="283"/>
      <c r="P327" s="283"/>
      <c r="Q327" s="283"/>
      <c r="R327" s="283"/>
      <c r="S327" s="283"/>
      <c r="T327" s="283"/>
      <c r="U327" s="283"/>
      <c r="V327" s="283"/>
      <c r="W327" s="283"/>
    </row>
    <row r="328" spans="2:23">
      <c r="B328" s="283"/>
      <c r="C328" s="283"/>
      <c r="D328" s="283"/>
      <c r="E328" s="283"/>
      <c r="F328" s="283"/>
      <c r="G328" s="283"/>
      <c r="H328" s="283"/>
      <c r="I328" s="283"/>
      <c r="J328" s="283"/>
      <c r="K328" s="283"/>
      <c r="L328" s="283"/>
      <c r="M328" s="283"/>
      <c r="N328" s="283"/>
      <c r="O328" s="283"/>
      <c r="P328" s="283"/>
      <c r="Q328" s="283"/>
      <c r="R328" s="283"/>
      <c r="S328" s="283"/>
      <c r="T328" s="283"/>
      <c r="U328" s="283"/>
      <c r="V328" s="283"/>
      <c r="W328" s="283"/>
    </row>
    <row r="329" spans="2:23">
      <c r="B329" s="283"/>
      <c r="C329" s="283"/>
      <c r="D329" s="283"/>
      <c r="E329" s="283"/>
      <c r="F329" s="283"/>
      <c r="G329" s="283"/>
      <c r="H329" s="283"/>
      <c r="I329" s="283"/>
      <c r="J329" s="283"/>
      <c r="K329" s="283"/>
      <c r="L329" s="283"/>
      <c r="M329" s="283"/>
      <c r="N329" s="283"/>
      <c r="O329" s="283"/>
      <c r="P329" s="283"/>
      <c r="Q329" s="283"/>
      <c r="R329" s="283"/>
      <c r="S329" s="283"/>
      <c r="T329" s="283"/>
      <c r="U329" s="283"/>
      <c r="V329" s="283"/>
      <c r="W329" s="283"/>
    </row>
    <row r="330" spans="2:23">
      <c r="B330" s="283"/>
      <c r="C330" s="283"/>
      <c r="D330" s="283"/>
      <c r="E330" s="283"/>
      <c r="F330" s="283"/>
      <c r="G330" s="283"/>
      <c r="H330" s="283"/>
      <c r="I330" s="283"/>
      <c r="J330" s="283"/>
      <c r="K330" s="283"/>
      <c r="L330" s="283"/>
      <c r="M330" s="283"/>
      <c r="N330" s="283"/>
      <c r="O330" s="283"/>
      <c r="P330" s="283"/>
      <c r="Q330" s="283"/>
      <c r="R330" s="283"/>
      <c r="S330" s="283"/>
      <c r="T330" s="283"/>
      <c r="U330" s="283"/>
      <c r="V330" s="283"/>
      <c r="W330" s="283"/>
    </row>
    <row r="331" spans="2:23">
      <c r="B331" s="283"/>
      <c r="C331" s="283"/>
      <c r="D331" s="283"/>
      <c r="E331" s="283"/>
      <c r="F331" s="283"/>
      <c r="G331" s="283"/>
      <c r="H331" s="283"/>
      <c r="I331" s="283"/>
      <c r="J331" s="283"/>
      <c r="K331" s="283"/>
      <c r="L331" s="283"/>
      <c r="M331" s="283"/>
      <c r="N331" s="283"/>
      <c r="O331" s="283"/>
      <c r="P331" s="283"/>
      <c r="Q331" s="283"/>
      <c r="R331" s="283"/>
      <c r="S331" s="283"/>
      <c r="T331" s="283"/>
      <c r="U331" s="283"/>
      <c r="V331" s="283"/>
      <c r="W331" s="283"/>
    </row>
    <row r="332" spans="2:23">
      <c r="B332" s="283"/>
      <c r="C332" s="283"/>
      <c r="D332" s="283"/>
      <c r="E332" s="283"/>
      <c r="F332" s="283"/>
      <c r="G332" s="283"/>
      <c r="H332" s="283"/>
      <c r="I332" s="283"/>
      <c r="J332" s="283"/>
      <c r="K332" s="283"/>
      <c r="L332" s="283"/>
      <c r="M332" s="283"/>
      <c r="N332" s="283"/>
      <c r="O332" s="283"/>
      <c r="P332" s="283"/>
      <c r="Q332" s="283"/>
      <c r="R332" s="283"/>
      <c r="S332" s="283"/>
      <c r="T332" s="283"/>
      <c r="U332" s="283"/>
      <c r="V332" s="283"/>
      <c r="W332" s="283"/>
    </row>
    <row r="333" spans="2:23">
      <c r="B333" s="283"/>
      <c r="C333" s="283"/>
      <c r="D333" s="283"/>
      <c r="E333" s="283"/>
      <c r="F333" s="283"/>
      <c r="G333" s="283"/>
      <c r="H333" s="283"/>
      <c r="I333" s="283"/>
      <c r="J333" s="283"/>
      <c r="K333" s="283"/>
      <c r="L333" s="283"/>
      <c r="M333" s="283"/>
      <c r="N333" s="283"/>
      <c r="O333" s="283"/>
      <c r="P333" s="283"/>
      <c r="Q333" s="283"/>
      <c r="R333" s="283"/>
      <c r="S333" s="283"/>
      <c r="T333" s="283"/>
      <c r="U333" s="283"/>
      <c r="V333" s="283"/>
      <c r="W333" s="283"/>
    </row>
    <row r="334" spans="2:23">
      <c r="B334" s="283"/>
      <c r="C334" s="283"/>
      <c r="D334" s="283"/>
      <c r="E334" s="283"/>
      <c r="F334" s="283"/>
      <c r="G334" s="283"/>
      <c r="H334" s="283"/>
      <c r="I334" s="283"/>
      <c r="J334" s="283"/>
      <c r="K334" s="283"/>
      <c r="L334" s="283"/>
      <c r="M334" s="283"/>
      <c r="N334" s="283"/>
      <c r="O334" s="283"/>
      <c r="P334" s="283"/>
      <c r="Q334" s="283"/>
      <c r="R334" s="283"/>
      <c r="S334" s="283"/>
      <c r="T334" s="283"/>
      <c r="U334" s="283"/>
      <c r="V334" s="283"/>
      <c r="W334" s="283"/>
    </row>
    <row r="335" spans="2:23">
      <c r="B335" s="283"/>
      <c r="C335" s="283"/>
      <c r="D335" s="283"/>
      <c r="E335" s="283"/>
      <c r="F335" s="283"/>
      <c r="G335" s="283"/>
      <c r="H335" s="283"/>
      <c r="I335" s="283"/>
      <c r="J335" s="283"/>
      <c r="K335" s="283"/>
      <c r="L335" s="283"/>
      <c r="M335" s="283"/>
      <c r="N335" s="283"/>
      <c r="O335" s="283"/>
      <c r="P335" s="283"/>
      <c r="Q335" s="283"/>
      <c r="R335" s="283"/>
      <c r="S335" s="283"/>
      <c r="T335" s="283"/>
      <c r="U335" s="283"/>
      <c r="V335" s="283"/>
      <c r="W335" s="283"/>
    </row>
    <row r="336" spans="2:23">
      <c r="B336" s="283"/>
      <c r="C336" s="283"/>
      <c r="D336" s="283"/>
      <c r="E336" s="283"/>
      <c r="F336" s="283"/>
      <c r="G336" s="283"/>
      <c r="H336" s="283"/>
      <c r="I336" s="283"/>
      <c r="J336" s="283"/>
      <c r="K336" s="283"/>
      <c r="L336" s="283"/>
      <c r="M336" s="283"/>
      <c r="N336" s="283"/>
      <c r="O336" s="283"/>
      <c r="P336" s="283"/>
      <c r="Q336" s="283"/>
      <c r="R336" s="283"/>
      <c r="S336" s="283"/>
      <c r="T336" s="283"/>
      <c r="U336" s="283"/>
      <c r="V336" s="283"/>
      <c r="W336" s="283"/>
    </row>
    <row r="337" spans="2:23">
      <c r="B337" s="283"/>
      <c r="C337" s="283"/>
      <c r="D337" s="283"/>
      <c r="E337" s="283"/>
      <c r="F337" s="283"/>
      <c r="G337" s="283"/>
      <c r="H337" s="283"/>
      <c r="I337" s="283"/>
      <c r="J337" s="283"/>
      <c r="K337" s="283"/>
      <c r="L337" s="283"/>
      <c r="M337" s="283"/>
      <c r="N337" s="283"/>
      <c r="O337" s="283"/>
      <c r="P337" s="283"/>
      <c r="Q337" s="283"/>
      <c r="R337" s="283"/>
      <c r="S337" s="283"/>
      <c r="T337" s="283"/>
      <c r="U337" s="283"/>
      <c r="V337" s="283"/>
      <c r="W337" s="283"/>
    </row>
    <row r="338" spans="2:23">
      <c r="B338" s="283"/>
      <c r="C338" s="283"/>
      <c r="D338" s="283"/>
      <c r="E338" s="283"/>
      <c r="F338" s="283"/>
      <c r="G338" s="283"/>
      <c r="H338" s="283"/>
      <c r="I338" s="283"/>
      <c r="J338" s="283"/>
      <c r="K338" s="283"/>
      <c r="L338" s="283"/>
      <c r="M338" s="283"/>
      <c r="N338" s="283"/>
      <c r="O338" s="283"/>
      <c r="P338" s="283"/>
      <c r="Q338" s="283"/>
      <c r="R338" s="283"/>
      <c r="S338" s="283"/>
      <c r="T338" s="283"/>
      <c r="U338" s="283"/>
      <c r="V338" s="283"/>
      <c r="W338" s="283"/>
    </row>
    <row r="339" spans="2:23">
      <c r="B339" s="283"/>
      <c r="C339" s="283"/>
      <c r="D339" s="283"/>
      <c r="E339" s="283"/>
      <c r="F339" s="283"/>
      <c r="G339" s="283"/>
      <c r="H339" s="283"/>
      <c r="I339" s="283"/>
      <c r="J339" s="283"/>
      <c r="K339" s="283"/>
      <c r="L339" s="283"/>
      <c r="M339" s="283"/>
      <c r="N339" s="283"/>
      <c r="O339" s="283"/>
      <c r="P339" s="283"/>
      <c r="Q339" s="283"/>
      <c r="R339" s="283"/>
      <c r="S339" s="283"/>
      <c r="T339" s="283"/>
      <c r="U339" s="283"/>
      <c r="V339" s="283"/>
      <c r="W339" s="283"/>
    </row>
    <row r="340" spans="2:23">
      <c r="B340" s="283"/>
      <c r="C340" s="283"/>
      <c r="D340" s="283"/>
      <c r="E340" s="283"/>
      <c r="F340" s="283"/>
      <c r="G340" s="283"/>
      <c r="H340" s="283"/>
      <c r="I340" s="283"/>
      <c r="J340" s="283"/>
      <c r="K340" s="283"/>
      <c r="L340" s="283"/>
      <c r="M340" s="283"/>
      <c r="N340" s="283"/>
      <c r="O340" s="283"/>
      <c r="P340" s="283"/>
      <c r="Q340" s="283"/>
      <c r="R340" s="283"/>
      <c r="S340" s="283"/>
      <c r="T340" s="283"/>
      <c r="U340" s="283"/>
      <c r="V340" s="283"/>
      <c r="W340" s="283"/>
    </row>
    <row r="341" spans="2:23">
      <c r="B341" s="283"/>
      <c r="C341" s="283"/>
      <c r="D341" s="283"/>
      <c r="E341" s="283"/>
      <c r="F341" s="283"/>
      <c r="G341" s="283"/>
      <c r="H341" s="283"/>
      <c r="I341" s="283"/>
      <c r="J341" s="283"/>
      <c r="K341" s="283"/>
      <c r="L341" s="283"/>
      <c r="M341" s="283"/>
      <c r="N341" s="283"/>
      <c r="O341" s="283"/>
      <c r="P341" s="283"/>
      <c r="Q341" s="283"/>
      <c r="R341" s="283"/>
      <c r="S341" s="283"/>
      <c r="T341" s="283"/>
      <c r="U341" s="283"/>
      <c r="V341" s="283"/>
      <c r="W341" s="283"/>
    </row>
    <row r="342" spans="2:23">
      <c r="B342" s="283"/>
      <c r="C342" s="283"/>
      <c r="D342" s="283"/>
      <c r="E342" s="283"/>
      <c r="F342" s="283"/>
      <c r="G342" s="283"/>
      <c r="H342" s="283"/>
      <c r="I342" s="283"/>
      <c r="J342" s="283"/>
      <c r="K342" s="283"/>
      <c r="L342" s="283"/>
      <c r="M342" s="283"/>
      <c r="N342" s="283"/>
      <c r="O342" s="283"/>
      <c r="P342" s="283"/>
      <c r="Q342" s="283"/>
      <c r="R342" s="283"/>
      <c r="S342" s="283"/>
      <c r="T342" s="283"/>
      <c r="U342" s="283"/>
      <c r="V342" s="283"/>
      <c r="W342" s="283"/>
    </row>
    <row r="343" spans="2:23">
      <c r="B343" s="283"/>
      <c r="C343" s="283"/>
      <c r="D343" s="283"/>
      <c r="E343" s="283"/>
      <c r="F343" s="283"/>
      <c r="G343" s="283"/>
      <c r="H343" s="283"/>
      <c r="I343" s="283"/>
      <c r="J343" s="283"/>
      <c r="K343" s="283"/>
      <c r="L343" s="283"/>
      <c r="M343" s="283"/>
      <c r="N343" s="283"/>
      <c r="O343" s="283"/>
      <c r="P343" s="283"/>
      <c r="Q343" s="283"/>
      <c r="R343" s="283"/>
      <c r="S343" s="283"/>
      <c r="T343" s="283"/>
      <c r="U343" s="283"/>
      <c r="V343" s="283"/>
      <c r="W343" s="283"/>
    </row>
    <row r="344" spans="2:23">
      <c r="B344" s="283"/>
      <c r="C344" s="283"/>
      <c r="D344" s="283"/>
      <c r="E344" s="283"/>
      <c r="F344" s="283"/>
      <c r="G344" s="283"/>
      <c r="H344" s="283"/>
      <c r="I344" s="283"/>
      <c r="J344" s="283"/>
      <c r="K344" s="283"/>
      <c r="L344" s="283"/>
      <c r="M344" s="283"/>
      <c r="N344" s="283"/>
      <c r="O344" s="283"/>
      <c r="P344" s="283"/>
      <c r="Q344" s="283"/>
      <c r="R344" s="283"/>
      <c r="S344" s="283"/>
      <c r="T344" s="283"/>
      <c r="U344" s="283"/>
      <c r="V344" s="283"/>
      <c r="W344" s="283"/>
    </row>
    <row r="345" spans="2:23">
      <c r="B345" s="283"/>
      <c r="C345" s="283"/>
      <c r="D345" s="283"/>
      <c r="E345" s="283"/>
      <c r="F345" s="283"/>
      <c r="G345" s="283"/>
      <c r="H345" s="283"/>
      <c r="I345" s="283"/>
      <c r="J345" s="283"/>
      <c r="K345" s="283"/>
      <c r="L345" s="283"/>
      <c r="M345" s="283"/>
      <c r="N345" s="283"/>
      <c r="O345" s="283"/>
      <c r="P345" s="283"/>
      <c r="Q345" s="283"/>
      <c r="R345" s="283"/>
      <c r="S345" s="283"/>
      <c r="T345" s="283"/>
      <c r="U345" s="283"/>
      <c r="V345" s="283"/>
      <c r="W345" s="283"/>
    </row>
    <row r="346" spans="2:23">
      <c r="B346" s="283"/>
      <c r="C346" s="283"/>
      <c r="D346" s="283"/>
      <c r="E346" s="283"/>
      <c r="F346" s="283"/>
      <c r="G346" s="283"/>
      <c r="H346" s="283"/>
      <c r="I346" s="283"/>
      <c r="J346" s="283"/>
      <c r="K346" s="283"/>
      <c r="L346" s="283"/>
      <c r="M346" s="283"/>
      <c r="N346" s="283"/>
      <c r="O346" s="283"/>
      <c r="P346" s="283"/>
      <c r="Q346" s="283"/>
      <c r="R346" s="283"/>
      <c r="S346" s="283"/>
      <c r="T346" s="283"/>
      <c r="U346" s="283"/>
      <c r="V346" s="283"/>
      <c r="W346" s="283"/>
    </row>
    <row r="347" spans="2:23">
      <c r="B347" s="283"/>
      <c r="C347" s="283"/>
      <c r="D347" s="283"/>
      <c r="E347" s="283"/>
      <c r="F347" s="283"/>
      <c r="G347" s="283"/>
      <c r="H347" s="283"/>
      <c r="I347" s="283"/>
      <c r="J347" s="283"/>
      <c r="K347" s="283"/>
      <c r="L347" s="283"/>
      <c r="M347" s="283"/>
      <c r="N347" s="283"/>
      <c r="O347" s="283"/>
      <c r="P347" s="283"/>
      <c r="Q347" s="283"/>
      <c r="R347" s="283"/>
      <c r="S347" s="283"/>
      <c r="T347" s="283"/>
      <c r="U347" s="283"/>
      <c r="V347" s="283"/>
      <c r="W347" s="283"/>
    </row>
    <row r="348" spans="2:23">
      <c r="B348" s="283"/>
      <c r="C348" s="283"/>
      <c r="D348" s="283"/>
      <c r="E348" s="283"/>
      <c r="F348" s="283"/>
      <c r="G348" s="283"/>
      <c r="H348" s="283"/>
      <c r="I348" s="283"/>
      <c r="J348" s="283"/>
      <c r="K348" s="283"/>
      <c r="L348" s="283"/>
      <c r="M348" s="283"/>
      <c r="N348" s="283"/>
      <c r="O348" s="283"/>
      <c r="P348" s="283"/>
      <c r="Q348" s="283"/>
      <c r="R348" s="283"/>
      <c r="S348" s="283"/>
      <c r="T348" s="283"/>
      <c r="U348" s="283"/>
      <c r="V348" s="283"/>
      <c r="W348" s="283"/>
    </row>
    <row r="349" spans="2:23">
      <c r="B349" s="283"/>
      <c r="C349" s="283"/>
      <c r="D349" s="283"/>
      <c r="E349" s="283"/>
      <c r="F349" s="283"/>
      <c r="G349" s="283"/>
      <c r="H349" s="283"/>
      <c r="I349" s="283"/>
      <c r="J349" s="283"/>
      <c r="K349" s="283"/>
      <c r="L349" s="283"/>
      <c r="M349" s="283"/>
      <c r="N349" s="283"/>
      <c r="O349" s="283"/>
      <c r="P349" s="283"/>
      <c r="Q349" s="283"/>
      <c r="R349" s="283"/>
      <c r="S349" s="283"/>
      <c r="T349" s="283"/>
      <c r="U349" s="283"/>
      <c r="V349" s="283"/>
      <c r="W349" s="283"/>
    </row>
    <row r="350" spans="2:23">
      <c r="B350" s="283"/>
      <c r="C350" s="283"/>
      <c r="D350" s="283"/>
      <c r="E350" s="283"/>
      <c r="F350" s="283"/>
      <c r="G350" s="283"/>
      <c r="H350" s="283"/>
      <c r="I350" s="283"/>
      <c r="J350" s="283"/>
      <c r="K350" s="283"/>
      <c r="L350" s="283"/>
      <c r="M350" s="283"/>
      <c r="N350" s="283"/>
      <c r="O350" s="283"/>
      <c r="P350" s="283"/>
      <c r="Q350" s="283"/>
      <c r="R350" s="283"/>
      <c r="S350" s="283"/>
      <c r="T350" s="283"/>
      <c r="U350" s="283"/>
      <c r="V350" s="283"/>
      <c r="W350" s="283"/>
    </row>
    <row r="351" spans="2:23">
      <c r="B351" s="283"/>
      <c r="C351" s="283"/>
      <c r="D351" s="283"/>
      <c r="E351" s="283"/>
      <c r="F351" s="283"/>
      <c r="G351" s="283"/>
      <c r="H351" s="283"/>
      <c r="I351" s="283"/>
      <c r="J351" s="283"/>
      <c r="K351" s="283"/>
      <c r="L351" s="283"/>
      <c r="M351" s="283"/>
      <c r="N351" s="283"/>
      <c r="O351" s="283"/>
      <c r="P351" s="283"/>
      <c r="Q351" s="283"/>
      <c r="R351" s="283"/>
      <c r="S351" s="283"/>
      <c r="T351" s="283"/>
      <c r="U351" s="283"/>
      <c r="V351" s="283"/>
      <c r="W351" s="283"/>
    </row>
    <row r="352" spans="2:23">
      <c r="B352" s="283"/>
      <c r="C352" s="283"/>
      <c r="D352" s="283"/>
      <c r="E352" s="283"/>
      <c r="F352" s="283"/>
      <c r="G352" s="283"/>
      <c r="H352" s="283"/>
      <c r="I352" s="283"/>
      <c r="J352" s="283"/>
      <c r="K352" s="283"/>
      <c r="L352" s="283"/>
      <c r="M352" s="283"/>
      <c r="N352" s="283"/>
      <c r="O352" s="283"/>
      <c r="P352" s="283"/>
      <c r="Q352" s="283"/>
      <c r="R352" s="283"/>
      <c r="S352" s="283"/>
      <c r="T352" s="283"/>
      <c r="U352" s="283"/>
      <c r="V352" s="283"/>
      <c r="W352" s="283"/>
    </row>
    <row r="353" spans="2:23">
      <c r="B353" s="283"/>
      <c r="C353" s="283"/>
      <c r="D353" s="283"/>
      <c r="E353" s="283"/>
      <c r="F353" s="283"/>
      <c r="G353" s="283"/>
      <c r="H353" s="283"/>
      <c r="I353" s="283"/>
      <c r="J353" s="283"/>
      <c r="K353" s="283"/>
      <c r="L353" s="283"/>
      <c r="M353" s="283"/>
      <c r="N353" s="283"/>
      <c r="O353" s="283"/>
      <c r="P353" s="283"/>
      <c r="Q353" s="283"/>
      <c r="R353" s="283"/>
      <c r="S353" s="283"/>
      <c r="T353" s="283"/>
      <c r="U353" s="283"/>
      <c r="V353" s="283"/>
      <c r="W353" s="283"/>
    </row>
    <row r="354" spans="2:23">
      <c r="B354" s="283"/>
      <c r="C354" s="283"/>
      <c r="D354" s="283"/>
      <c r="E354" s="283"/>
      <c r="F354" s="283"/>
      <c r="G354" s="283"/>
      <c r="H354" s="283"/>
      <c r="I354" s="283"/>
      <c r="J354" s="283"/>
      <c r="K354" s="283"/>
      <c r="L354" s="283"/>
      <c r="M354" s="283"/>
      <c r="N354" s="283"/>
      <c r="O354" s="283"/>
      <c r="P354" s="283"/>
      <c r="Q354" s="283"/>
      <c r="R354" s="283"/>
      <c r="S354" s="283"/>
      <c r="T354" s="283"/>
      <c r="U354" s="283"/>
      <c r="V354" s="283"/>
      <c r="W354" s="283"/>
    </row>
    <row r="355" spans="2:23">
      <c r="B355" s="283"/>
      <c r="C355" s="283"/>
      <c r="D355" s="283"/>
      <c r="E355" s="283"/>
      <c r="F355" s="283"/>
      <c r="G355" s="283"/>
      <c r="H355" s="283"/>
      <c r="I355" s="283"/>
      <c r="J355" s="283"/>
      <c r="K355" s="283"/>
      <c r="L355" s="283"/>
      <c r="M355" s="283"/>
      <c r="N355" s="283"/>
      <c r="O355" s="283"/>
      <c r="P355" s="283"/>
      <c r="Q355" s="283"/>
      <c r="R355" s="283"/>
      <c r="S355" s="283"/>
      <c r="T355" s="283"/>
      <c r="U355" s="283"/>
      <c r="V355" s="283"/>
      <c r="W355" s="283"/>
    </row>
    <row r="356" spans="2:23">
      <c r="B356" s="283"/>
      <c r="C356" s="283"/>
      <c r="D356" s="283"/>
      <c r="E356" s="283"/>
      <c r="F356" s="283"/>
      <c r="G356" s="283"/>
      <c r="H356" s="283"/>
      <c r="I356" s="283"/>
      <c r="J356" s="283"/>
      <c r="K356" s="283"/>
      <c r="L356" s="283"/>
      <c r="M356" s="283"/>
      <c r="N356" s="283"/>
      <c r="O356" s="283"/>
      <c r="P356" s="283"/>
      <c r="Q356" s="283"/>
      <c r="R356" s="283"/>
      <c r="S356" s="283"/>
      <c r="T356" s="283"/>
      <c r="U356" s="283"/>
      <c r="V356" s="283"/>
      <c r="W356" s="283"/>
    </row>
    <row r="357" spans="2:23">
      <c r="B357" s="283"/>
      <c r="C357" s="283"/>
      <c r="D357" s="283"/>
      <c r="E357" s="283"/>
      <c r="F357" s="283"/>
      <c r="G357" s="283"/>
      <c r="H357" s="283"/>
      <c r="I357" s="283"/>
      <c r="J357" s="283"/>
      <c r="K357" s="283"/>
      <c r="L357" s="283"/>
      <c r="M357" s="283"/>
      <c r="N357" s="283"/>
      <c r="O357" s="283"/>
      <c r="P357" s="283"/>
      <c r="Q357" s="283"/>
      <c r="R357" s="283"/>
      <c r="S357" s="283"/>
      <c r="T357" s="283"/>
      <c r="U357" s="283"/>
      <c r="V357" s="283"/>
      <c r="W357" s="283"/>
    </row>
    <row r="358" spans="2:23">
      <c r="B358" s="283"/>
      <c r="C358" s="283"/>
      <c r="D358" s="283"/>
      <c r="E358" s="283"/>
      <c r="F358" s="283"/>
      <c r="G358" s="283"/>
      <c r="H358" s="283"/>
      <c r="I358" s="283"/>
      <c r="J358" s="283"/>
      <c r="K358" s="283"/>
      <c r="L358" s="283"/>
      <c r="M358" s="283"/>
      <c r="N358" s="283"/>
      <c r="O358" s="283"/>
      <c r="P358" s="283"/>
      <c r="Q358" s="283"/>
      <c r="R358" s="283"/>
      <c r="S358" s="283"/>
      <c r="T358" s="283"/>
      <c r="U358" s="283"/>
      <c r="V358" s="283"/>
      <c r="W358" s="283"/>
    </row>
    <row r="359" spans="2:23">
      <c r="B359" s="283"/>
      <c r="C359" s="283"/>
      <c r="D359" s="283"/>
      <c r="E359" s="283"/>
      <c r="F359" s="283"/>
      <c r="G359" s="283"/>
      <c r="H359" s="283"/>
      <c r="I359" s="283"/>
      <c r="J359" s="283"/>
      <c r="K359" s="283"/>
      <c r="L359" s="283"/>
      <c r="M359" s="283"/>
      <c r="N359" s="283"/>
      <c r="O359" s="283"/>
      <c r="P359" s="283"/>
      <c r="Q359" s="283"/>
      <c r="R359" s="283"/>
      <c r="S359" s="283"/>
      <c r="T359" s="283"/>
      <c r="U359" s="283"/>
      <c r="V359" s="283"/>
      <c r="W359" s="283"/>
    </row>
    <row r="360" spans="2:23">
      <c r="B360" s="283"/>
      <c r="C360" s="283"/>
      <c r="D360" s="283"/>
      <c r="E360" s="283"/>
      <c r="F360" s="283"/>
      <c r="G360" s="283"/>
      <c r="H360" s="283"/>
      <c r="I360" s="283"/>
      <c r="J360" s="283"/>
      <c r="K360" s="283"/>
      <c r="L360" s="283"/>
      <c r="M360" s="283"/>
      <c r="N360" s="283"/>
      <c r="O360" s="283"/>
      <c r="P360" s="283"/>
      <c r="Q360" s="283"/>
      <c r="R360" s="283"/>
      <c r="S360" s="283"/>
      <c r="T360" s="283"/>
      <c r="U360" s="283"/>
      <c r="V360" s="283"/>
      <c r="W360" s="283"/>
    </row>
    <row r="361" spans="2:23">
      <c r="B361" s="283"/>
      <c r="C361" s="283"/>
      <c r="D361" s="283"/>
      <c r="E361" s="283"/>
      <c r="F361" s="283"/>
      <c r="G361" s="283"/>
      <c r="H361" s="283"/>
      <c r="I361" s="283"/>
      <c r="J361" s="283"/>
      <c r="K361" s="283"/>
      <c r="L361" s="283"/>
      <c r="M361" s="283"/>
      <c r="N361" s="283"/>
      <c r="O361" s="283"/>
      <c r="P361" s="283"/>
      <c r="Q361" s="283"/>
      <c r="R361" s="283"/>
      <c r="S361" s="283"/>
      <c r="T361" s="283"/>
      <c r="U361" s="283"/>
      <c r="V361" s="283"/>
      <c r="W361" s="283"/>
    </row>
    <row r="362" spans="2:23">
      <c r="B362" s="283"/>
      <c r="C362" s="283"/>
      <c r="D362" s="283"/>
      <c r="E362" s="283"/>
      <c r="F362" s="283"/>
      <c r="G362" s="283"/>
      <c r="H362" s="283"/>
      <c r="I362" s="283"/>
      <c r="J362" s="283"/>
      <c r="K362" s="283"/>
      <c r="L362" s="283"/>
      <c r="M362" s="283"/>
      <c r="N362" s="283"/>
      <c r="O362" s="283"/>
      <c r="P362" s="283"/>
      <c r="Q362" s="283"/>
      <c r="R362" s="283"/>
      <c r="S362" s="283"/>
      <c r="T362" s="283"/>
      <c r="U362" s="283"/>
      <c r="V362" s="283"/>
      <c r="W362" s="283"/>
    </row>
    <row r="363" spans="2:23">
      <c r="B363" s="283"/>
      <c r="C363" s="283"/>
      <c r="D363" s="283"/>
      <c r="E363" s="283"/>
      <c r="F363" s="283"/>
      <c r="G363" s="283"/>
      <c r="H363" s="283"/>
      <c r="I363" s="283"/>
      <c r="J363" s="283"/>
      <c r="K363" s="283"/>
      <c r="L363" s="283"/>
      <c r="M363" s="283"/>
      <c r="N363" s="283"/>
      <c r="O363" s="283"/>
      <c r="P363" s="283"/>
      <c r="Q363" s="283"/>
      <c r="R363" s="283"/>
      <c r="S363" s="283"/>
      <c r="T363" s="283"/>
      <c r="U363" s="283"/>
      <c r="V363" s="283"/>
      <c r="W363" s="283"/>
    </row>
    <row r="364" spans="2:23">
      <c r="B364" s="283"/>
      <c r="C364" s="283"/>
      <c r="D364" s="283"/>
      <c r="E364" s="283"/>
      <c r="F364" s="283"/>
      <c r="G364" s="283"/>
      <c r="H364" s="283"/>
      <c r="I364" s="283"/>
      <c r="J364" s="283"/>
      <c r="K364" s="283"/>
      <c r="L364" s="283"/>
      <c r="M364" s="283"/>
      <c r="N364" s="283"/>
      <c r="O364" s="283"/>
      <c r="P364" s="283"/>
      <c r="Q364" s="283"/>
      <c r="R364" s="283"/>
      <c r="S364" s="283"/>
      <c r="T364" s="283"/>
      <c r="U364" s="283"/>
      <c r="V364" s="283"/>
      <c r="W364" s="283"/>
    </row>
    <row r="365" spans="2:23">
      <c r="B365" s="283"/>
      <c r="C365" s="283"/>
      <c r="D365" s="283"/>
      <c r="E365" s="283"/>
      <c r="F365" s="283"/>
      <c r="G365" s="283"/>
      <c r="H365" s="283"/>
      <c r="I365" s="283"/>
      <c r="J365" s="283"/>
      <c r="K365" s="283"/>
      <c r="L365" s="283"/>
      <c r="M365" s="283"/>
      <c r="N365" s="283"/>
      <c r="O365" s="283"/>
      <c r="P365" s="283"/>
      <c r="Q365" s="283"/>
      <c r="R365" s="283"/>
      <c r="S365" s="283"/>
      <c r="T365" s="283"/>
      <c r="U365" s="283"/>
      <c r="V365" s="283"/>
      <c r="W365" s="283"/>
    </row>
    <row r="366" spans="2:23">
      <c r="B366" s="283"/>
      <c r="C366" s="283"/>
      <c r="D366" s="283"/>
      <c r="E366" s="283"/>
      <c r="F366" s="283"/>
      <c r="G366" s="283"/>
      <c r="H366" s="283"/>
      <c r="I366" s="283"/>
      <c r="J366" s="283"/>
      <c r="K366" s="283"/>
      <c r="L366" s="283"/>
      <c r="M366" s="283"/>
      <c r="N366" s="283"/>
      <c r="O366" s="283"/>
      <c r="P366" s="283"/>
      <c r="Q366" s="283"/>
      <c r="R366" s="283"/>
      <c r="S366" s="283"/>
      <c r="T366" s="283"/>
      <c r="U366" s="283"/>
      <c r="V366" s="283"/>
      <c r="W366" s="283"/>
    </row>
    <row r="367" spans="2:23">
      <c r="B367" s="283"/>
      <c r="C367" s="283"/>
      <c r="D367" s="283"/>
      <c r="E367" s="283"/>
      <c r="F367" s="283"/>
      <c r="G367" s="283"/>
      <c r="H367" s="283"/>
      <c r="I367" s="283"/>
      <c r="J367" s="283"/>
      <c r="K367" s="283"/>
      <c r="L367" s="283"/>
      <c r="M367" s="283"/>
      <c r="N367" s="283"/>
      <c r="O367" s="283"/>
      <c r="P367" s="283"/>
      <c r="Q367" s="283"/>
      <c r="R367" s="283"/>
      <c r="S367" s="283"/>
      <c r="T367" s="283"/>
      <c r="U367" s="283"/>
      <c r="V367" s="283"/>
      <c r="W367" s="283"/>
    </row>
    <row r="368" spans="2:23">
      <c r="B368" s="283"/>
      <c r="C368" s="283"/>
      <c r="D368" s="283"/>
      <c r="E368" s="283"/>
      <c r="F368" s="283"/>
      <c r="G368" s="283"/>
      <c r="H368" s="283"/>
      <c r="I368" s="283"/>
      <c r="J368" s="283"/>
      <c r="K368" s="283"/>
      <c r="L368" s="283"/>
      <c r="M368" s="283"/>
      <c r="N368" s="283"/>
      <c r="O368" s="283"/>
      <c r="P368" s="283"/>
      <c r="Q368" s="283"/>
      <c r="R368" s="283"/>
      <c r="S368" s="283"/>
      <c r="T368" s="283"/>
      <c r="U368" s="283"/>
      <c r="V368" s="283"/>
      <c r="W368" s="283"/>
    </row>
    <row r="369" spans="2:23">
      <c r="B369" s="283"/>
      <c r="C369" s="283"/>
      <c r="D369" s="283"/>
      <c r="E369" s="283"/>
      <c r="F369" s="283"/>
      <c r="G369" s="283"/>
      <c r="H369" s="283"/>
      <c r="I369" s="283"/>
      <c r="J369" s="283"/>
      <c r="K369" s="283"/>
      <c r="L369" s="283"/>
      <c r="M369" s="283"/>
      <c r="N369" s="283"/>
      <c r="O369" s="283"/>
      <c r="P369" s="283"/>
      <c r="Q369" s="283"/>
      <c r="R369" s="283"/>
      <c r="S369" s="283"/>
      <c r="T369" s="283"/>
      <c r="U369" s="283"/>
      <c r="V369" s="283"/>
      <c r="W369" s="283"/>
    </row>
    <row r="370" spans="2:23">
      <c r="B370" s="283"/>
      <c r="C370" s="283"/>
      <c r="D370" s="283"/>
      <c r="E370" s="283"/>
      <c r="F370" s="283"/>
      <c r="G370" s="283"/>
      <c r="H370" s="283"/>
      <c r="I370" s="283"/>
      <c r="J370" s="283"/>
      <c r="K370" s="283"/>
      <c r="L370" s="283"/>
      <c r="M370" s="283"/>
      <c r="N370" s="283"/>
      <c r="O370" s="283"/>
      <c r="P370" s="283"/>
      <c r="Q370" s="283"/>
      <c r="R370" s="283"/>
      <c r="S370" s="283"/>
      <c r="T370" s="283"/>
      <c r="U370" s="283"/>
      <c r="V370" s="283"/>
      <c r="W370" s="283"/>
    </row>
    <row r="371" spans="2:23">
      <c r="B371" s="283"/>
      <c r="C371" s="283"/>
      <c r="D371" s="283"/>
      <c r="E371" s="283"/>
      <c r="F371" s="283"/>
      <c r="G371" s="283"/>
      <c r="H371" s="283"/>
      <c r="I371" s="283"/>
      <c r="J371" s="283"/>
      <c r="K371" s="283"/>
      <c r="L371" s="283"/>
      <c r="M371" s="283"/>
      <c r="N371" s="283"/>
      <c r="O371" s="283"/>
      <c r="P371" s="283"/>
      <c r="Q371" s="283"/>
      <c r="R371" s="283"/>
      <c r="S371" s="283"/>
      <c r="T371" s="283"/>
      <c r="U371" s="283"/>
      <c r="V371" s="283"/>
      <c r="W371" s="283"/>
    </row>
    <row r="372" spans="2:23">
      <c r="B372" s="283"/>
      <c r="C372" s="283"/>
      <c r="D372" s="283"/>
      <c r="E372" s="283"/>
      <c r="F372" s="283"/>
      <c r="G372" s="283"/>
      <c r="H372" s="283"/>
      <c r="I372" s="283"/>
      <c r="J372" s="283"/>
      <c r="K372" s="283"/>
      <c r="L372" s="283"/>
      <c r="M372" s="283"/>
      <c r="N372" s="283"/>
      <c r="O372" s="283"/>
      <c r="P372" s="283"/>
      <c r="Q372" s="283"/>
      <c r="R372" s="283"/>
      <c r="S372" s="283"/>
      <c r="T372" s="283"/>
      <c r="U372" s="283"/>
      <c r="V372" s="283"/>
      <c r="W372" s="283"/>
    </row>
    <row r="373" spans="2:23">
      <c r="B373" s="283"/>
      <c r="C373" s="283"/>
      <c r="D373" s="283"/>
      <c r="E373" s="283"/>
      <c r="F373" s="283"/>
      <c r="G373" s="283"/>
      <c r="H373" s="283"/>
      <c r="I373" s="283"/>
      <c r="J373" s="283"/>
      <c r="K373" s="283"/>
      <c r="L373" s="283"/>
      <c r="M373" s="283"/>
      <c r="N373" s="283"/>
      <c r="O373" s="283"/>
      <c r="P373" s="283"/>
      <c r="Q373" s="283"/>
      <c r="R373" s="283"/>
      <c r="S373" s="283"/>
      <c r="T373" s="283"/>
      <c r="U373" s="283"/>
      <c r="V373" s="283"/>
      <c r="W373" s="283"/>
    </row>
    <row r="374" spans="2:23">
      <c r="B374" s="283"/>
      <c r="C374" s="283"/>
      <c r="D374" s="283"/>
      <c r="E374" s="283"/>
      <c r="F374" s="283"/>
      <c r="G374" s="283"/>
      <c r="H374" s="283"/>
      <c r="I374" s="283"/>
      <c r="J374" s="283"/>
      <c r="K374" s="283"/>
      <c r="L374" s="283"/>
      <c r="M374" s="283"/>
      <c r="N374" s="283"/>
      <c r="O374" s="283"/>
      <c r="P374" s="283"/>
      <c r="Q374" s="283"/>
      <c r="R374" s="283"/>
      <c r="S374" s="283"/>
      <c r="T374" s="283"/>
      <c r="U374" s="283"/>
      <c r="V374" s="283"/>
      <c r="W374" s="283"/>
    </row>
    <row r="375" spans="2:23">
      <c r="B375" s="283"/>
      <c r="C375" s="283"/>
      <c r="D375" s="283"/>
      <c r="E375" s="283"/>
      <c r="F375" s="283"/>
      <c r="G375" s="283"/>
      <c r="H375" s="283"/>
      <c r="I375" s="283"/>
      <c r="J375" s="283"/>
      <c r="K375" s="283"/>
      <c r="L375" s="283"/>
      <c r="M375" s="283"/>
      <c r="N375" s="283"/>
      <c r="O375" s="283"/>
      <c r="P375" s="283"/>
      <c r="Q375" s="283"/>
      <c r="R375" s="283"/>
      <c r="S375" s="283"/>
      <c r="T375" s="283"/>
      <c r="U375" s="283"/>
      <c r="V375" s="283"/>
      <c r="W375" s="283"/>
    </row>
    <row r="376" spans="2:23">
      <c r="B376" s="283"/>
      <c r="C376" s="283"/>
      <c r="D376" s="283"/>
      <c r="E376" s="283"/>
      <c r="F376" s="283"/>
      <c r="G376" s="283"/>
      <c r="H376" s="283"/>
      <c r="I376" s="283"/>
      <c r="J376" s="283"/>
      <c r="K376" s="283"/>
      <c r="L376" s="283"/>
      <c r="M376" s="283"/>
      <c r="N376" s="283"/>
      <c r="O376" s="283"/>
      <c r="P376" s="283"/>
      <c r="Q376" s="283"/>
      <c r="R376" s="283"/>
      <c r="S376" s="283"/>
      <c r="T376" s="283"/>
      <c r="U376" s="283"/>
      <c r="V376" s="283"/>
      <c r="W376" s="283"/>
    </row>
    <row r="377" spans="2:23">
      <c r="B377" s="283"/>
      <c r="C377" s="283"/>
      <c r="D377" s="283"/>
      <c r="E377" s="283"/>
      <c r="F377" s="283"/>
      <c r="G377" s="283"/>
      <c r="H377" s="283"/>
      <c r="I377" s="283"/>
      <c r="J377" s="283"/>
      <c r="K377" s="283"/>
      <c r="L377" s="283"/>
      <c r="M377" s="283"/>
      <c r="N377" s="283"/>
      <c r="O377" s="283"/>
      <c r="P377" s="283"/>
      <c r="Q377" s="283"/>
      <c r="R377" s="283"/>
      <c r="S377" s="283"/>
      <c r="T377" s="283"/>
      <c r="U377" s="283"/>
      <c r="V377" s="283"/>
      <c r="W377" s="283"/>
    </row>
    <row r="378" spans="2:23">
      <c r="B378" s="283"/>
      <c r="C378" s="283"/>
      <c r="D378" s="283"/>
      <c r="E378" s="283"/>
      <c r="F378" s="283"/>
      <c r="G378" s="283"/>
      <c r="H378" s="283"/>
      <c r="I378" s="283"/>
      <c r="J378" s="283"/>
      <c r="K378" s="283"/>
      <c r="L378" s="283"/>
      <c r="M378" s="283"/>
      <c r="N378" s="283"/>
      <c r="O378" s="283"/>
      <c r="P378" s="283"/>
      <c r="Q378" s="283"/>
      <c r="R378" s="283"/>
      <c r="S378" s="283"/>
      <c r="T378" s="283"/>
      <c r="U378" s="283"/>
      <c r="V378" s="283"/>
      <c r="W378" s="283"/>
    </row>
    <row r="379" spans="2:23">
      <c r="B379" s="283"/>
      <c r="C379" s="283"/>
      <c r="D379" s="283"/>
      <c r="E379" s="283"/>
      <c r="F379" s="283"/>
      <c r="G379" s="283"/>
      <c r="H379" s="283"/>
      <c r="I379" s="283"/>
      <c r="J379" s="283"/>
      <c r="K379" s="283"/>
      <c r="L379" s="283"/>
      <c r="M379" s="283"/>
      <c r="N379" s="283"/>
      <c r="O379" s="283"/>
      <c r="P379" s="283"/>
      <c r="Q379" s="283"/>
      <c r="R379" s="283"/>
      <c r="S379" s="283"/>
      <c r="T379" s="283"/>
      <c r="U379" s="283"/>
      <c r="V379" s="283"/>
      <c r="W379" s="283"/>
    </row>
    <row r="380" spans="2:23">
      <c r="B380" s="283"/>
      <c r="C380" s="283"/>
      <c r="D380" s="283"/>
      <c r="E380" s="283"/>
      <c r="F380" s="283"/>
      <c r="G380" s="283"/>
      <c r="H380" s="283"/>
      <c r="I380" s="283"/>
      <c r="J380" s="283"/>
      <c r="K380" s="283"/>
      <c r="L380" s="283"/>
      <c r="M380" s="283"/>
      <c r="N380" s="283"/>
      <c r="O380" s="283"/>
      <c r="P380" s="283"/>
      <c r="Q380" s="283"/>
      <c r="R380" s="283"/>
      <c r="S380" s="283"/>
      <c r="T380" s="283"/>
      <c r="U380" s="283"/>
      <c r="V380" s="283"/>
      <c r="W380" s="283"/>
    </row>
    <row r="381" spans="2:23">
      <c r="B381" s="283"/>
      <c r="C381" s="283"/>
      <c r="D381" s="283"/>
      <c r="E381" s="283"/>
      <c r="F381" s="283"/>
      <c r="G381" s="283"/>
      <c r="H381" s="283"/>
      <c r="I381" s="283"/>
      <c r="J381" s="283"/>
      <c r="K381" s="283"/>
      <c r="L381" s="283"/>
      <c r="M381" s="283"/>
      <c r="N381" s="283"/>
      <c r="O381" s="283"/>
      <c r="P381" s="283"/>
      <c r="Q381" s="283"/>
      <c r="R381" s="283"/>
      <c r="S381" s="283"/>
      <c r="T381" s="283"/>
      <c r="U381" s="283"/>
      <c r="V381" s="283"/>
      <c r="W381" s="283"/>
    </row>
    <row r="382" spans="2:23">
      <c r="B382" s="283"/>
      <c r="C382" s="283"/>
      <c r="D382" s="283"/>
      <c r="E382" s="283"/>
      <c r="F382" s="283"/>
      <c r="G382" s="283"/>
      <c r="H382" s="283"/>
      <c r="I382" s="283"/>
      <c r="J382" s="283"/>
      <c r="K382" s="283"/>
      <c r="L382" s="283"/>
      <c r="M382" s="283"/>
      <c r="N382" s="283"/>
      <c r="O382" s="283"/>
      <c r="P382" s="283"/>
      <c r="Q382" s="283"/>
      <c r="R382" s="283"/>
      <c r="S382" s="283"/>
      <c r="T382" s="283"/>
      <c r="U382" s="283"/>
      <c r="V382" s="283"/>
      <c r="W382" s="283"/>
    </row>
    <row r="383" spans="2:23">
      <c r="B383" s="283"/>
      <c r="C383" s="283"/>
      <c r="D383" s="283"/>
      <c r="E383" s="283"/>
      <c r="F383" s="283"/>
      <c r="G383" s="283"/>
      <c r="H383" s="283"/>
      <c r="I383" s="283"/>
      <c r="J383" s="283"/>
      <c r="K383" s="283"/>
      <c r="L383" s="283"/>
      <c r="M383" s="283"/>
      <c r="N383" s="283"/>
      <c r="O383" s="283"/>
      <c r="P383" s="283"/>
      <c r="Q383" s="283"/>
      <c r="R383" s="283"/>
      <c r="S383" s="283"/>
      <c r="T383" s="283"/>
      <c r="U383" s="283"/>
      <c r="V383" s="283"/>
      <c r="W383" s="283"/>
    </row>
    <row r="384" spans="2:23">
      <c r="B384" s="283"/>
      <c r="C384" s="283"/>
      <c r="D384" s="283"/>
      <c r="E384" s="283"/>
      <c r="F384" s="283"/>
      <c r="G384" s="283"/>
      <c r="H384" s="283"/>
      <c r="I384" s="283"/>
      <c r="J384" s="283"/>
      <c r="K384" s="283"/>
      <c r="L384" s="283"/>
      <c r="M384" s="283"/>
      <c r="N384" s="283"/>
      <c r="O384" s="283"/>
      <c r="P384" s="283"/>
      <c r="Q384" s="283"/>
      <c r="R384" s="283"/>
      <c r="S384" s="283"/>
      <c r="T384" s="283"/>
      <c r="U384" s="283"/>
      <c r="V384" s="283"/>
      <c r="W384" s="283"/>
    </row>
    <row r="385" spans="2:23">
      <c r="B385" s="283"/>
      <c r="C385" s="283"/>
      <c r="D385" s="283"/>
      <c r="E385" s="283"/>
      <c r="F385" s="283"/>
      <c r="G385" s="283"/>
      <c r="H385" s="283"/>
      <c r="I385" s="283"/>
      <c r="J385" s="283"/>
      <c r="K385" s="283"/>
      <c r="L385" s="283"/>
      <c r="M385" s="283"/>
      <c r="N385" s="283"/>
      <c r="O385" s="283"/>
      <c r="P385" s="283"/>
      <c r="Q385" s="283"/>
      <c r="R385" s="283"/>
      <c r="S385" s="283"/>
      <c r="T385" s="283"/>
      <c r="U385" s="283"/>
      <c r="V385" s="283"/>
      <c r="W385" s="283"/>
    </row>
    <row r="386" spans="2:23">
      <c r="B386" s="283"/>
      <c r="C386" s="283"/>
      <c r="D386" s="283"/>
      <c r="E386" s="283"/>
      <c r="F386" s="283"/>
      <c r="G386" s="283"/>
      <c r="H386" s="283"/>
      <c r="I386" s="283"/>
      <c r="J386" s="283"/>
      <c r="K386" s="283"/>
      <c r="L386" s="283"/>
      <c r="M386" s="283"/>
      <c r="N386" s="283"/>
      <c r="O386" s="283"/>
      <c r="P386" s="283"/>
      <c r="Q386" s="283"/>
      <c r="R386" s="283"/>
      <c r="S386" s="283"/>
      <c r="T386" s="283"/>
      <c r="U386" s="283"/>
      <c r="V386" s="283"/>
      <c r="W386" s="283"/>
    </row>
    <row r="387" spans="2:23">
      <c r="B387" s="283"/>
      <c r="C387" s="283"/>
      <c r="D387" s="283"/>
      <c r="E387" s="283"/>
      <c r="F387" s="283"/>
      <c r="G387" s="283"/>
      <c r="H387" s="283"/>
      <c r="I387" s="283"/>
      <c r="J387" s="283"/>
      <c r="K387" s="283"/>
      <c r="L387" s="283"/>
      <c r="M387" s="283"/>
      <c r="N387" s="283"/>
      <c r="O387" s="283"/>
      <c r="P387" s="283"/>
      <c r="Q387" s="283"/>
      <c r="R387" s="283"/>
      <c r="S387" s="283"/>
      <c r="T387" s="283"/>
      <c r="U387" s="283"/>
      <c r="V387" s="283"/>
      <c r="W387" s="283"/>
    </row>
    <row r="388" spans="2:23">
      <c r="B388" s="283"/>
      <c r="C388" s="283"/>
      <c r="D388" s="283"/>
      <c r="E388" s="283"/>
      <c r="F388" s="283"/>
      <c r="G388" s="283"/>
      <c r="H388" s="283"/>
      <c r="I388" s="283"/>
      <c r="J388" s="283"/>
      <c r="K388" s="283"/>
      <c r="L388" s="283"/>
      <c r="M388" s="283"/>
      <c r="N388" s="283"/>
      <c r="O388" s="283"/>
      <c r="P388" s="283"/>
      <c r="Q388" s="283"/>
      <c r="R388" s="283"/>
      <c r="S388" s="283"/>
      <c r="T388" s="283"/>
      <c r="U388" s="283"/>
      <c r="V388" s="283"/>
      <c r="W388" s="283"/>
    </row>
    <row r="389" spans="2:23">
      <c r="B389" s="283"/>
      <c r="C389" s="283"/>
      <c r="D389" s="283"/>
      <c r="E389" s="283"/>
      <c r="F389" s="283"/>
      <c r="G389" s="283"/>
      <c r="H389" s="283"/>
      <c r="I389" s="283"/>
      <c r="J389" s="283"/>
      <c r="K389" s="283"/>
      <c r="L389" s="283"/>
      <c r="M389" s="283"/>
      <c r="N389" s="283"/>
      <c r="O389" s="283"/>
      <c r="P389" s="283"/>
      <c r="Q389" s="283"/>
      <c r="R389" s="283"/>
      <c r="S389" s="283"/>
      <c r="T389" s="283"/>
      <c r="U389" s="283"/>
      <c r="V389" s="283"/>
      <c r="W389" s="283"/>
    </row>
    <row r="390" spans="2:23">
      <c r="B390" s="283"/>
      <c r="C390" s="283"/>
      <c r="D390" s="283"/>
      <c r="E390" s="283"/>
      <c r="F390" s="283"/>
      <c r="G390" s="283"/>
      <c r="H390" s="283"/>
      <c r="I390" s="283"/>
      <c r="J390" s="283"/>
      <c r="K390" s="283"/>
      <c r="L390" s="283"/>
      <c r="M390" s="283"/>
      <c r="N390" s="283"/>
      <c r="O390" s="283"/>
      <c r="P390" s="283"/>
      <c r="Q390" s="283"/>
      <c r="R390" s="283"/>
      <c r="S390" s="283"/>
      <c r="T390" s="283"/>
      <c r="U390" s="283"/>
      <c r="V390" s="283"/>
      <c r="W390" s="283"/>
    </row>
    <row r="391" spans="2:23">
      <c r="B391" s="283"/>
      <c r="C391" s="283"/>
      <c r="D391" s="283"/>
      <c r="E391" s="283"/>
      <c r="F391" s="283"/>
      <c r="G391" s="283"/>
      <c r="H391" s="283"/>
      <c r="I391" s="283"/>
      <c r="J391" s="283"/>
      <c r="K391" s="283"/>
      <c r="L391" s="283"/>
      <c r="M391" s="283"/>
      <c r="N391" s="283"/>
      <c r="O391" s="283"/>
      <c r="P391" s="283"/>
      <c r="Q391" s="283"/>
      <c r="R391" s="283"/>
      <c r="S391" s="283"/>
      <c r="T391" s="283"/>
      <c r="U391" s="283"/>
      <c r="V391" s="283"/>
      <c r="W391" s="283"/>
    </row>
    <row r="392" spans="2:23">
      <c r="B392" s="283"/>
      <c r="C392" s="283"/>
      <c r="D392" s="283"/>
      <c r="E392" s="283"/>
      <c r="F392" s="283"/>
      <c r="G392" s="283"/>
      <c r="H392" s="283"/>
      <c r="I392" s="283"/>
      <c r="J392" s="283"/>
      <c r="K392" s="283"/>
      <c r="L392" s="283"/>
      <c r="M392" s="283"/>
      <c r="N392" s="283"/>
      <c r="O392" s="283"/>
      <c r="P392" s="283"/>
      <c r="Q392" s="283"/>
      <c r="R392" s="283"/>
      <c r="S392" s="283"/>
      <c r="T392" s="283"/>
      <c r="U392" s="283"/>
      <c r="V392" s="283"/>
      <c r="W392" s="283"/>
    </row>
    <row r="393" spans="2:23">
      <c r="B393" s="283"/>
      <c r="C393" s="283"/>
      <c r="D393" s="283"/>
      <c r="E393" s="283"/>
      <c r="F393" s="283"/>
      <c r="G393" s="283"/>
      <c r="H393" s="283"/>
      <c r="I393" s="283"/>
      <c r="J393" s="283"/>
      <c r="K393" s="283"/>
      <c r="L393" s="283"/>
      <c r="M393" s="283"/>
      <c r="N393" s="283"/>
      <c r="O393" s="283"/>
      <c r="P393" s="283"/>
      <c r="Q393" s="283"/>
      <c r="R393" s="283"/>
      <c r="S393" s="283"/>
      <c r="T393" s="283"/>
      <c r="U393" s="283"/>
      <c r="V393" s="283"/>
      <c r="W393" s="283"/>
    </row>
    <row r="394" spans="2:23">
      <c r="B394" s="283"/>
      <c r="C394" s="283"/>
      <c r="D394" s="283"/>
      <c r="E394" s="283"/>
      <c r="F394" s="283"/>
      <c r="G394" s="283"/>
      <c r="H394" s="283"/>
      <c r="I394" s="283"/>
      <c r="J394" s="283"/>
      <c r="K394" s="283"/>
      <c r="L394" s="283"/>
      <c r="M394" s="283"/>
      <c r="N394" s="283"/>
      <c r="O394" s="283"/>
      <c r="P394" s="283"/>
      <c r="Q394" s="283"/>
      <c r="R394" s="283"/>
      <c r="S394" s="283"/>
      <c r="T394" s="283"/>
      <c r="U394" s="283"/>
      <c r="V394" s="283"/>
      <c r="W394" s="283"/>
    </row>
    <row r="395" spans="2:23">
      <c r="B395" s="283"/>
      <c r="C395" s="283"/>
      <c r="D395" s="283"/>
      <c r="E395" s="283"/>
      <c r="F395" s="283"/>
      <c r="G395" s="283"/>
      <c r="H395" s="283"/>
      <c r="I395" s="283"/>
      <c r="J395" s="283"/>
      <c r="K395" s="283"/>
      <c r="L395" s="283"/>
      <c r="M395" s="283"/>
      <c r="N395" s="283"/>
      <c r="O395" s="283"/>
      <c r="P395" s="283"/>
      <c r="Q395" s="283"/>
      <c r="R395" s="283"/>
      <c r="S395" s="283"/>
      <c r="T395" s="283"/>
      <c r="U395" s="283"/>
      <c r="V395" s="283"/>
      <c r="W395" s="283"/>
    </row>
    <row r="396" spans="2:23">
      <c r="B396" s="283"/>
      <c r="C396" s="283"/>
      <c r="D396" s="283"/>
      <c r="E396" s="283"/>
      <c r="F396" s="283"/>
      <c r="G396" s="283"/>
      <c r="H396" s="283"/>
      <c r="I396" s="283"/>
      <c r="J396" s="283"/>
      <c r="K396" s="283"/>
      <c r="L396" s="283"/>
      <c r="M396" s="283"/>
      <c r="N396" s="283"/>
      <c r="O396" s="283"/>
      <c r="P396" s="283"/>
      <c r="Q396" s="283"/>
      <c r="R396" s="283"/>
      <c r="S396" s="283"/>
      <c r="T396" s="283"/>
      <c r="U396" s="283"/>
      <c r="V396" s="283"/>
      <c r="W396" s="283"/>
    </row>
    <row r="397" spans="2:23">
      <c r="B397" s="283"/>
      <c r="C397" s="283"/>
      <c r="D397" s="283"/>
      <c r="E397" s="283"/>
      <c r="F397" s="283"/>
      <c r="G397" s="283"/>
      <c r="H397" s="283"/>
      <c r="I397" s="283"/>
      <c r="J397" s="283"/>
      <c r="K397" s="283"/>
      <c r="L397" s="283"/>
      <c r="M397" s="283"/>
      <c r="N397" s="283"/>
      <c r="O397" s="283"/>
      <c r="P397" s="283"/>
      <c r="Q397" s="283"/>
      <c r="R397" s="283"/>
      <c r="S397" s="283"/>
      <c r="T397" s="283"/>
      <c r="U397" s="283"/>
      <c r="V397" s="283"/>
      <c r="W397" s="283"/>
    </row>
    <row r="398" spans="2:23">
      <c r="B398" s="283"/>
      <c r="C398" s="283"/>
      <c r="D398" s="283"/>
      <c r="E398" s="283"/>
      <c r="F398" s="283"/>
      <c r="G398" s="283"/>
      <c r="H398" s="283"/>
      <c r="I398" s="283"/>
      <c r="J398" s="283"/>
      <c r="K398" s="283"/>
      <c r="L398" s="283"/>
      <c r="M398" s="283"/>
      <c r="N398" s="283"/>
      <c r="O398" s="283"/>
      <c r="P398" s="283"/>
      <c r="Q398" s="283"/>
      <c r="R398" s="283"/>
      <c r="S398" s="283"/>
      <c r="T398" s="283"/>
      <c r="U398" s="283"/>
      <c r="V398" s="283"/>
      <c r="W398" s="283"/>
    </row>
    <row r="399" spans="2:23">
      <c r="B399" s="283"/>
      <c r="C399" s="283"/>
      <c r="D399" s="283"/>
      <c r="E399" s="283"/>
      <c r="F399" s="283"/>
      <c r="G399" s="283"/>
      <c r="H399" s="283"/>
      <c r="I399" s="283"/>
      <c r="J399" s="283"/>
      <c r="K399" s="283"/>
      <c r="L399" s="283"/>
      <c r="M399" s="283"/>
      <c r="N399" s="283"/>
      <c r="O399" s="283"/>
      <c r="P399" s="283"/>
      <c r="Q399" s="283"/>
      <c r="R399" s="283"/>
      <c r="S399" s="283"/>
      <c r="T399" s="283"/>
      <c r="U399" s="283"/>
      <c r="V399" s="283"/>
      <c r="W399" s="283"/>
    </row>
    <row r="400" spans="2:23">
      <c r="B400" s="283"/>
      <c r="C400" s="283"/>
      <c r="D400" s="283"/>
      <c r="E400" s="283"/>
      <c r="F400" s="283"/>
      <c r="G400" s="283"/>
      <c r="H400" s="283"/>
      <c r="I400" s="283"/>
      <c r="J400" s="283"/>
      <c r="K400" s="283"/>
      <c r="L400" s="283"/>
      <c r="M400" s="283"/>
      <c r="N400" s="283"/>
      <c r="O400" s="283"/>
      <c r="P400" s="283"/>
      <c r="Q400" s="283"/>
      <c r="R400" s="283"/>
      <c r="S400" s="283"/>
      <c r="T400" s="283"/>
      <c r="U400" s="283"/>
      <c r="V400" s="283"/>
      <c r="W400" s="283"/>
    </row>
    <row r="401" spans="2:23">
      <c r="B401" s="283"/>
      <c r="C401" s="283"/>
      <c r="D401" s="283"/>
      <c r="E401" s="283"/>
      <c r="F401" s="283"/>
      <c r="G401" s="283"/>
      <c r="H401" s="283"/>
      <c r="I401" s="283"/>
      <c r="J401" s="283"/>
      <c r="K401" s="283"/>
      <c r="L401" s="283"/>
      <c r="M401" s="283"/>
      <c r="N401" s="283"/>
      <c r="O401" s="283"/>
      <c r="P401" s="283"/>
      <c r="Q401" s="283"/>
      <c r="R401" s="283"/>
      <c r="S401" s="283"/>
      <c r="T401" s="283"/>
      <c r="U401" s="283"/>
      <c r="V401" s="283"/>
      <c r="W401" s="283"/>
    </row>
    <row r="402" spans="2:23">
      <c r="B402" s="283"/>
      <c r="C402" s="283"/>
      <c r="D402" s="283"/>
      <c r="E402" s="283"/>
      <c r="F402" s="283"/>
      <c r="G402" s="283"/>
      <c r="H402" s="283"/>
      <c r="I402" s="283"/>
      <c r="J402" s="283"/>
      <c r="K402" s="283"/>
      <c r="L402" s="283"/>
      <c r="M402" s="283"/>
      <c r="N402" s="283"/>
      <c r="O402" s="283"/>
      <c r="P402" s="283"/>
      <c r="Q402" s="283"/>
      <c r="R402" s="283"/>
      <c r="S402" s="283"/>
      <c r="T402" s="283"/>
      <c r="U402" s="283"/>
      <c r="V402" s="283"/>
      <c r="W402" s="283"/>
    </row>
    <row r="403" spans="2:23">
      <c r="B403" s="283"/>
      <c r="C403" s="283"/>
      <c r="D403" s="283"/>
      <c r="E403" s="283"/>
      <c r="F403" s="283"/>
      <c r="G403" s="283"/>
      <c r="H403" s="283"/>
      <c r="I403" s="283"/>
      <c r="J403" s="283"/>
      <c r="K403" s="283"/>
      <c r="L403" s="283"/>
      <c r="M403" s="283"/>
      <c r="N403" s="283"/>
      <c r="O403" s="283"/>
      <c r="P403" s="283"/>
      <c r="Q403" s="283"/>
      <c r="R403" s="283"/>
      <c r="S403" s="283"/>
      <c r="T403" s="283"/>
      <c r="U403" s="283"/>
      <c r="V403" s="283"/>
      <c r="W403" s="283"/>
    </row>
    <row r="404" spans="2:23">
      <c r="B404" s="283"/>
      <c r="C404" s="283"/>
      <c r="D404" s="283"/>
      <c r="E404" s="283"/>
      <c r="F404" s="283"/>
      <c r="G404" s="283"/>
      <c r="H404" s="283"/>
      <c r="I404" s="283"/>
      <c r="J404" s="283"/>
      <c r="K404" s="283"/>
      <c r="L404" s="283"/>
      <c r="M404" s="283"/>
      <c r="N404" s="283"/>
      <c r="O404" s="283"/>
      <c r="P404" s="283"/>
      <c r="Q404" s="283"/>
      <c r="R404" s="283"/>
      <c r="S404" s="283"/>
      <c r="T404" s="283"/>
      <c r="U404" s="283"/>
      <c r="V404" s="283"/>
      <c r="W404" s="283"/>
    </row>
    <row r="405" spans="2:23">
      <c r="B405" s="283"/>
      <c r="C405" s="283"/>
      <c r="D405" s="283"/>
      <c r="E405" s="283"/>
      <c r="F405" s="283"/>
      <c r="G405" s="283"/>
      <c r="H405" s="283"/>
      <c r="I405" s="283"/>
      <c r="J405" s="283"/>
      <c r="K405" s="283"/>
      <c r="L405" s="283"/>
      <c r="M405" s="283"/>
      <c r="N405" s="283"/>
      <c r="O405" s="283"/>
      <c r="P405" s="283"/>
      <c r="Q405" s="283"/>
      <c r="R405" s="283"/>
      <c r="S405" s="283"/>
      <c r="T405" s="283"/>
      <c r="U405" s="283"/>
      <c r="V405" s="283"/>
      <c r="W405" s="283"/>
    </row>
    <row r="406" spans="2:23">
      <c r="B406" s="283"/>
      <c r="C406" s="283"/>
      <c r="D406" s="283"/>
      <c r="E406" s="283"/>
      <c r="F406" s="283"/>
      <c r="G406" s="283"/>
      <c r="H406" s="283"/>
      <c r="I406" s="283"/>
      <c r="J406" s="283"/>
      <c r="K406" s="283"/>
      <c r="L406" s="283"/>
      <c r="M406" s="283"/>
      <c r="N406" s="283"/>
      <c r="O406" s="283"/>
      <c r="P406" s="283"/>
      <c r="Q406" s="283"/>
      <c r="R406" s="283"/>
      <c r="S406" s="283"/>
      <c r="T406" s="283"/>
      <c r="U406" s="283"/>
      <c r="V406" s="283"/>
      <c r="W406" s="283"/>
    </row>
    <row r="407" spans="2:23">
      <c r="B407" s="283"/>
      <c r="C407" s="283"/>
      <c r="D407" s="283"/>
      <c r="E407" s="283"/>
      <c r="F407" s="283"/>
      <c r="G407" s="283"/>
      <c r="H407" s="283"/>
      <c r="I407" s="283"/>
      <c r="J407" s="283"/>
      <c r="K407" s="283"/>
      <c r="L407" s="283"/>
      <c r="M407" s="283"/>
      <c r="N407" s="283"/>
      <c r="O407" s="283"/>
      <c r="P407" s="283"/>
      <c r="Q407" s="283"/>
      <c r="R407" s="283"/>
      <c r="S407" s="283"/>
      <c r="T407" s="283"/>
      <c r="U407" s="283"/>
      <c r="V407" s="283"/>
      <c r="W407" s="283"/>
    </row>
    <row r="408" spans="2:23">
      <c r="B408" s="283"/>
      <c r="C408" s="283"/>
      <c r="D408" s="283"/>
      <c r="E408" s="283"/>
      <c r="F408" s="283"/>
      <c r="G408" s="283"/>
      <c r="H408" s="283"/>
      <c r="I408" s="283"/>
      <c r="J408" s="283"/>
      <c r="K408" s="283"/>
      <c r="L408" s="283"/>
      <c r="M408" s="283"/>
      <c r="N408" s="283"/>
      <c r="O408" s="283"/>
      <c r="P408" s="283"/>
      <c r="Q408" s="283"/>
      <c r="R408" s="283"/>
      <c r="S408" s="283"/>
      <c r="T408" s="283"/>
      <c r="U408" s="283"/>
      <c r="V408" s="283"/>
      <c r="W408" s="283"/>
    </row>
    <row r="409" spans="2:23">
      <c r="B409" s="283"/>
      <c r="C409" s="283"/>
      <c r="D409" s="283"/>
      <c r="E409" s="283"/>
      <c r="F409" s="283"/>
      <c r="G409" s="283"/>
      <c r="H409" s="283"/>
      <c r="I409" s="283"/>
      <c r="J409" s="283"/>
      <c r="K409" s="283"/>
      <c r="L409" s="283"/>
      <c r="M409" s="283"/>
      <c r="N409" s="283"/>
      <c r="O409" s="283"/>
      <c r="P409" s="283"/>
      <c r="Q409" s="283"/>
      <c r="R409" s="283"/>
      <c r="S409" s="283"/>
      <c r="T409" s="283"/>
      <c r="U409" s="283"/>
      <c r="V409" s="283"/>
      <c r="W409" s="283"/>
    </row>
    <row r="410" spans="2:23">
      <c r="B410" s="283"/>
      <c r="C410" s="283"/>
      <c r="D410" s="283"/>
      <c r="E410" s="283"/>
      <c r="F410" s="283"/>
      <c r="G410" s="283"/>
      <c r="H410" s="283"/>
      <c r="I410" s="283"/>
      <c r="J410" s="283"/>
      <c r="K410" s="283"/>
      <c r="L410" s="283"/>
      <c r="M410" s="283"/>
      <c r="N410" s="283"/>
      <c r="O410" s="283"/>
      <c r="P410" s="283"/>
      <c r="Q410" s="283"/>
      <c r="R410" s="283"/>
      <c r="S410" s="283"/>
      <c r="T410" s="283"/>
      <c r="U410" s="283"/>
      <c r="V410" s="283"/>
      <c r="W410" s="283"/>
    </row>
    <row r="411" spans="2:23">
      <c r="B411" s="283"/>
      <c r="C411" s="283"/>
      <c r="D411" s="283"/>
      <c r="E411" s="283"/>
      <c r="F411" s="283"/>
      <c r="G411" s="283"/>
      <c r="H411" s="283"/>
      <c r="I411" s="283"/>
      <c r="J411" s="283"/>
      <c r="K411" s="283"/>
      <c r="L411" s="283"/>
      <c r="M411" s="283"/>
      <c r="N411" s="283"/>
      <c r="O411" s="283"/>
      <c r="P411" s="283"/>
      <c r="Q411" s="283"/>
      <c r="R411" s="283"/>
      <c r="S411" s="283"/>
      <c r="T411" s="283"/>
      <c r="U411" s="283"/>
      <c r="V411" s="283"/>
      <c r="W411" s="283"/>
    </row>
    <row r="412" spans="2:23">
      <c r="B412" s="283"/>
      <c r="C412" s="283"/>
      <c r="D412" s="283"/>
      <c r="E412" s="283"/>
      <c r="F412" s="283"/>
      <c r="G412" s="283"/>
      <c r="H412" s="283"/>
      <c r="I412" s="283"/>
      <c r="J412" s="283"/>
      <c r="K412" s="283"/>
      <c r="L412" s="283"/>
      <c r="M412" s="283"/>
      <c r="N412" s="283"/>
      <c r="O412" s="283"/>
      <c r="P412" s="283"/>
      <c r="Q412" s="283"/>
      <c r="R412" s="283"/>
      <c r="S412" s="283"/>
      <c r="T412" s="283"/>
      <c r="U412" s="283"/>
      <c r="V412" s="283"/>
      <c r="W412" s="283"/>
    </row>
    <row r="413" spans="2:23">
      <c r="B413" s="283"/>
      <c r="C413" s="283"/>
      <c r="D413" s="283"/>
      <c r="E413" s="283"/>
      <c r="F413" s="283"/>
      <c r="G413" s="283"/>
      <c r="H413" s="283"/>
      <c r="I413" s="283"/>
      <c r="J413" s="283"/>
      <c r="K413" s="283"/>
      <c r="L413" s="283"/>
      <c r="M413" s="283"/>
      <c r="N413" s="283"/>
      <c r="O413" s="283"/>
      <c r="P413" s="283"/>
      <c r="Q413" s="283"/>
      <c r="R413" s="283"/>
      <c r="S413" s="283"/>
      <c r="T413" s="283"/>
      <c r="U413" s="283"/>
      <c r="V413" s="283"/>
      <c r="W413" s="283"/>
    </row>
    <row r="414" spans="2:23">
      <c r="B414" s="283"/>
      <c r="C414" s="283"/>
      <c r="D414" s="283"/>
      <c r="E414" s="283"/>
      <c r="F414" s="283"/>
      <c r="G414" s="283"/>
      <c r="H414" s="283"/>
      <c r="I414" s="283"/>
      <c r="J414" s="283"/>
      <c r="K414" s="283"/>
      <c r="L414" s="283"/>
      <c r="M414" s="283"/>
      <c r="N414" s="283"/>
      <c r="O414" s="283"/>
      <c r="P414" s="283"/>
      <c r="Q414" s="283"/>
      <c r="R414" s="283"/>
      <c r="S414" s="283"/>
      <c r="T414" s="283"/>
      <c r="U414" s="283"/>
      <c r="V414" s="283"/>
      <c r="W414" s="283"/>
    </row>
    <row r="415" spans="2:23">
      <c r="B415" s="283"/>
      <c r="C415" s="283"/>
      <c r="D415" s="283"/>
      <c r="E415" s="283"/>
      <c r="F415" s="283"/>
      <c r="G415" s="283"/>
      <c r="H415" s="283"/>
      <c r="I415" s="283"/>
      <c r="J415" s="283"/>
      <c r="K415" s="283"/>
      <c r="L415" s="283"/>
      <c r="M415" s="283"/>
      <c r="N415" s="283"/>
      <c r="O415" s="283"/>
      <c r="P415" s="283"/>
      <c r="Q415" s="283"/>
      <c r="R415" s="283"/>
      <c r="S415" s="283"/>
      <c r="T415" s="283"/>
      <c r="U415" s="283"/>
      <c r="V415" s="283"/>
      <c r="W415" s="283"/>
    </row>
    <row r="416" spans="2:23">
      <c r="B416" s="283"/>
      <c r="C416" s="283"/>
      <c r="D416" s="283"/>
      <c r="E416" s="283"/>
      <c r="F416" s="283"/>
      <c r="G416" s="283"/>
      <c r="H416" s="283"/>
      <c r="I416" s="283"/>
      <c r="J416" s="283"/>
      <c r="K416" s="283"/>
      <c r="L416" s="283"/>
      <c r="M416" s="283"/>
      <c r="N416" s="283"/>
      <c r="O416" s="283"/>
      <c r="P416" s="283"/>
      <c r="Q416" s="283"/>
      <c r="R416" s="283"/>
      <c r="S416" s="283"/>
      <c r="T416" s="283"/>
      <c r="U416" s="283"/>
      <c r="V416" s="283"/>
      <c r="W416" s="283"/>
    </row>
    <row r="417" spans="2:23">
      <c r="B417" s="283"/>
      <c r="C417" s="283"/>
      <c r="D417" s="283"/>
      <c r="E417" s="283"/>
      <c r="F417" s="283"/>
      <c r="G417" s="283"/>
      <c r="H417" s="283"/>
      <c r="I417" s="283"/>
      <c r="J417" s="283"/>
      <c r="K417" s="283"/>
      <c r="L417" s="283"/>
      <c r="M417" s="283"/>
      <c r="N417" s="283"/>
      <c r="O417" s="283"/>
      <c r="P417" s="283"/>
      <c r="Q417" s="283"/>
      <c r="R417" s="283"/>
      <c r="S417" s="283"/>
      <c r="T417" s="283"/>
      <c r="U417" s="283"/>
      <c r="V417" s="283"/>
      <c r="W417" s="283"/>
    </row>
    <row r="418" spans="2:23">
      <c r="B418" s="283"/>
      <c r="C418" s="283"/>
      <c r="D418" s="283"/>
      <c r="E418" s="283"/>
      <c r="F418" s="283"/>
      <c r="G418" s="283"/>
      <c r="H418" s="283"/>
      <c r="I418" s="283"/>
      <c r="J418" s="283"/>
      <c r="K418" s="283"/>
      <c r="L418" s="283"/>
      <c r="M418" s="283"/>
      <c r="N418" s="283"/>
      <c r="O418" s="283"/>
      <c r="P418" s="283"/>
      <c r="Q418" s="283"/>
      <c r="R418" s="283"/>
      <c r="S418" s="283"/>
      <c r="T418" s="283"/>
      <c r="U418" s="283"/>
      <c r="V418" s="283"/>
      <c r="W418" s="283"/>
    </row>
    <row r="419" spans="2:23">
      <c r="B419" s="283"/>
      <c r="C419" s="283"/>
      <c r="D419" s="283"/>
      <c r="E419" s="283"/>
      <c r="F419" s="283"/>
      <c r="G419" s="283"/>
      <c r="H419" s="283"/>
      <c r="I419" s="283"/>
      <c r="J419" s="283"/>
      <c r="K419" s="283"/>
      <c r="L419" s="283"/>
      <c r="M419" s="283"/>
      <c r="N419" s="283"/>
      <c r="O419" s="283"/>
      <c r="P419" s="283"/>
      <c r="Q419" s="283"/>
      <c r="R419" s="283"/>
      <c r="S419" s="283"/>
      <c r="T419" s="283"/>
      <c r="U419" s="283"/>
      <c r="V419" s="283"/>
      <c r="W419" s="283"/>
    </row>
    <row r="420" spans="2:23">
      <c r="B420" s="283"/>
      <c r="C420" s="283"/>
      <c r="D420" s="283"/>
      <c r="E420" s="283"/>
      <c r="F420" s="283"/>
      <c r="G420" s="283"/>
      <c r="H420" s="283"/>
      <c r="I420" s="283"/>
      <c r="J420" s="283"/>
      <c r="K420" s="283"/>
      <c r="L420" s="283"/>
      <c r="M420" s="283"/>
      <c r="N420" s="283"/>
      <c r="O420" s="283"/>
      <c r="P420" s="283"/>
      <c r="Q420" s="283"/>
      <c r="R420" s="283"/>
      <c r="S420" s="283"/>
      <c r="T420" s="283"/>
      <c r="U420" s="283"/>
      <c r="V420" s="283"/>
      <c r="W420" s="283"/>
    </row>
    <row r="421" spans="2:23">
      <c r="B421" s="283"/>
      <c r="C421" s="283"/>
      <c r="D421" s="283"/>
      <c r="E421" s="283"/>
      <c r="F421" s="283"/>
      <c r="G421" s="283"/>
      <c r="H421" s="283"/>
      <c r="I421" s="283"/>
      <c r="J421" s="283"/>
      <c r="K421" s="283"/>
      <c r="L421" s="283"/>
      <c r="M421" s="283"/>
      <c r="N421" s="283"/>
      <c r="O421" s="283"/>
      <c r="P421" s="283"/>
      <c r="Q421" s="283"/>
      <c r="R421" s="283"/>
      <c r="S421" s="283"/>
      <c r="T421" s="283"/>
      <c r="U421" s="283"/>
      <c r="V421" s="283"/>
      <c r="W421" s="283"/>
    </row>
    <row r="422" spans="2:23">
      <c r="B422" s="283"/>
      <c r="C422" s="283"/>
      <c r="D422" s="283"/>
      <c r="E422" s="283"/>
      <c r="F422" s="283"/>
      <c r="G422" s="283"/>
      <c r="H422" s="283"/>
      <c r="I422" s="283"/>
      <c r="J422" s="283"/>
      <c r="K422" s="283"/>
      <c r="L422" s="283"/>
      <c r="M422" s="283"/>
      <c r="N422" s="283"/>
      <c r="O422" s="283"/>
      <c r="P422" s="283"/>
      <c r="Q422" s="283"/>
      <c r="R422" s="283"/>
      <c r="S422" s="283"/>
      <c r="T422" s="283"/>
      <c r="U422" s="283"/>
      <c r="V422" s="283"/>
      <c r="W422" s="283"/>
    </row>
    <row r="423" spans="2:23">
      <c r="B423" s="283"/>
      <c r="C423" s="283"/>
      <c r="D423" s="283"/>
      <c r="E423" s="283"/>
      <c r="F423" s="283"/>
      <c r="G423" s="283"/>
      <c r="H423" s="283"/>
      <c r="I423" s="283"/>
      <c r="J423" s="283"/>
      <c r="K423" s="283"/>
      <c r="L423" s="283"/>
      <c r="M423" s="283"/>
      <c r="N423" s="283"/>
      <c r="O423" s="283"/>
      <c r="P423" s="283"/>
      <c r="Q423" s="283"/>
      <c r="R423" s="283"/>
      <c r="S423" s="283"/>
      <c r="T423" s="283"/>
      <c r="U423" s="283"/>
      <c r="V423" s="283"/>
      <c r="W423" s="283"/>
    </row>
    <row r="424" spans="2:23">
      <c r="B424" s="283"/>
      <c r="C424" s="283"/>
      <c r="D424" s="283"/>
      <c r="E424" s="283"/>
      <c r="F424" s="283"/>
      <c r="G424" s="283"/>
      <c r="H424" s="283"/>
      <c r="I424" s="283"/>
      <c r="J424" s="283"/>
      <c r="K424" s="283"/>
      <c r="L424" s="283"/>
      <c r="M424" s="283"/>
      <c r="N424" s="283"/>
      <c r="O424" s="283"/>
      <c r="P424" s="283"/>
      <c r="Q424" s="283"/>
      <c r="R424" s="283"/>
      <c r="S424" s="283"/>
      <c r="T424" s="283"/>
      <c r="U424" s="283"/>
      <c r="V424" s="283"/>
      <c r="W424" s="283"/>
    </row>
    <row r="425" spans="2:23">
      <c r="B425" s="283"/>
      <c r="C425" s="283"/>
      <c r="D425" s="283"/>
      <c r="E425" s="283"/>
      <c r="F425" s="283"/>
      <c r="G425" s="283"/>
      <c r="H425" s="283"/>
      <c r="I425" s="283"/>
      <c r="J425" s="283"/>
      <c r="K425" s="283"/>
      <c r="L425" s="283"/>
      <c r="M425" s="283"/>
      <c r="N425" s="283"/>
      <c r="O425" s="283"/>
      <c r="P425" s="283"/>
      <c r="Q425" s="283"/>
      <c r="R425" s="283"/>
      <c r="S425" s="283"/>
      <c r="T425" s="283"/>
      <c r="U425" s="283"/>
      <c r="V425" s="283"/>
      <c r="W425" s="283"/>
    </row>
    <row r="426" spans="2:23">
      <c r="B426" s="283"/>
      <c r="C426" s="283"/>
      <c r="D426" s="283"/>
      <c r="E426" s="283"/>
      <c r="F426" s="283"/>
      <c r="G426" s="283"/>
      <c r="H426" s="283"/>
      <c r="I426" s="283"/>
      <c r="J426" s="283"/>
      <c r="K426" s="283"/>
      <c r="L426" s="283"/>
      <c r="M426" s="283"/>
      <c r="N426" s="283"/>
      <c r="O426" s="283"/>
      <c r="P426" s="283"/>
      <c r="Q426" s="283"/>
      <c r="R426" s="283"/>
      <c r="S426" s="283"/>
      <c r="T426" s="283"/>
      <c r="U426" s="283"/>
      <c r="V426" s="283"/>
      <c r="W426" s="283"/>
    </row>
    <row r="427" spans="2:23">
      <c r="B427" s="283"/>
      <c r="C427" s="283"/>
      <c r="D427" s="283"/>
      <c r="E427" s="283"/>
      <c r="F427" s="283"/>
      <c r="G427" s="283"/>
      <c r="H427" s="283"/>
      <c r="I427" s="283"/>
      <c r="J427" s="283"/>
      <c r="K427" s="283"/>
      <c r="L427" s="283"/>
      <c r="M427" s="283"/>
      <c r="N427" s="283"/>
      <c r="O427" s="283"/>
      <c r="P427" s="283"/>
      <c r="Q427" s="283"/>
      <c r="R427" s="283"/>
      <c r="S427" s="283"/>
      <c r="T427" s="283"/>
      <c r="U427" s="283"/>
      <c r="V427" s="283"/>
      <c r="W427" s="283"/>
    </row>
    <row r="428" spans="2:23">
      <c r="B428" s="283"/>
      <c r="C428" s="283"/>
      <c r="D428" s="283"/>
      <c r="E428" s="283"/>
      <c r="F428" s="283"/>
      <c r="G428" s="283"/>
      <c r="H428" s="283"/>
      <c r="I428" s="283"/>
      <c r="J428" s="283"/>
      <c r="K428" s="283"/>
      <c r="L428" s="283"/>
      <c r="M428" s="283"/>
      <c r="N428" s="283"/>
      <c r="O428" s="283"/>
      <c r="P428" s="283"/>
      <c r="Q428" s="283"/>
      <c r="R428" s="283"/>
      <c r="S428" s="283"/>
      <c r="T428" s="283"/>
      <c r="U428" s="283"/>
      <c r="V428" s="283"/>
      <c r="W428" s="283"/>
    </row>
    <row r="429" spans="2:23">
      <c r="B429" s="283"/>
      <c r="C429" s="283"/>
      <c r="D429" s="283"/>
      <c r="E429" s="283"/>
      <c r="F429" s="283"/>
      <c r="G429" s="283"/>
      <c r="H429" s="283"/>
      <c r="I429" s="283"/>
      <c r="J429" s="283"/>
      <c r="K429" s="283"/>
      <c r="L429" s="283"/>
      <c r="M429" s="283"/>
      <c r="N429" s="283"/>
      <c r="O429" s="283"/>
      <c r="P429" s="283"/>
      <c r="Q429" s="283"/>
      <c r="R429" s="283"/>
      <c r="S429" s="283"/>
      <c r="T429" s="283"/>
      <c r="U429" s="283"/>
      <c r="V429" s="283"/>
      <c r="W429" s="283"/>
    </row>
    <row r="430" spans="2:23">
      <c r="B430" s="283"/>
      <c r="C430" s="283"/>
      <c r="D430" s="283"/>
      <c r="E430" s="283"/>
      <c r="F430" s="283"/>
      <c r="G430" s="283"/>
      <c r="H430" s="283"/>
      <c r="I430" s="283"/>
      <c r="J430" s="283"/>
      <c r="K430" s="283"/>
      <c r="L430" s="283"/>
      <c r="M430" s="283"/>
      <c r="N430" s="283"/>
      <c r="O430" s="283"/>
      <c r="P430" s="283"/>
      <c r="Q430" s="283"/>
      <c r="R430" s="283"/>
      <c r="S430" s="283"/>
      <c r="T430" s="283"/>
      <c r="U430" s="283"/>
      <c r="V430" s="283"/>
      <c r="W430" s="283"/>
    </row>
    <row r="431" spans="2:23">
      <c r="B431" s="283"/>
      <c r="C431" s="283"/>
      <c r="D431" s="283"/>
      <c r="E431" s="283"/>
      <c r="F431" s="283"/>
      <c r="G431" s="283"/>
      <c r="H431" s="283"/>
      <c r="I431" s="283"/>
      <c r="J431" s="283"/>
      <c r="K431" s="283"/>
      <c r="L431" s="283"/>
      <c r="M431" s="283"/>
      <c r="N431" s="283"/>
      <c r="O431" s="283"/>
      <c r="P431" s="283"/>
      <c r="Q431" s="283"/>
      <c r="R431" s="283"/>
      <c r="S431" s="283"/>
      <c r="T431" s="283"/>
      <c r="U431" s="283"/>
      <c r="V431" s="283"/>
      <c r="W431" s="283"/>
    </row>
    <row r="432" spans="2:23">
      <c r="B432" s="283"/>
      <c r="C432" s="283"/>
      <c r="D432" s="283"/>
      <c r="E432" s="283"/>
      <c r="F432" s="283"/>
      <c r="G432" s="283"/>
      <c r="H432" s="283"/>
      <c r="I432" s="283"/>
      <c r="J432" s="283"/>
      <c r="K432" s="283"/>
      <c r="L432" s="283"/>
      <c r="M432" s="283"/>
      <c r="N432" s="283"/>
      <c r="O432" s="283"/>
      <c r="P432" s="283"/>
      <c r="Q432" s="283"/>
      <c r="R432" s="283"/>
      <c r="S432" s="283"/>
      <c r="T432" s="283"/>
      <c r="U432" s="283"/>
      <c r="V432" s="283"/>
      <c r="W432" s="283"/>
    </row>
    <row r="433" spans="2:23">
      <c r="B433" s="283"/>
      <c r="C433" s="283"/>
      <c r="D433" s="283"/>
      <c r="E433" s="283"/>
      <c r="F433" s="283"/>
      <c r="G433" s="283"/>
      <c r="H433" s="283"/>
      <c r="I433" s="283"/>
      <c r="J433" s="283"/>
      <c r="K433" s="283"/>
      <c r="L433" s="283"/>
      <c r="M433" s="283"/>
      <c r="N433" s="283"/>
      <c r="O433" s="283"/>
      <c r="P433" s="283"/>
      <c r="Q433" s="283"/>
      <c r="R433" s="283"/>
      <c r="S433" s="283"/>
      <c r="T433" s="283"/>
      <c r="U433" s="283"/>
      <c r="V433" s="283"/>
      <c r="W433" s="283"/>
    </row>
    <row r="434" spans="2:23">
      <c r="B434" s="283"/>
      <c r="C434" s="283"/>
      <c r="D434" s="283"/>
      <c r="E434" s="283"/>
      <c r="F434" s="283"/>
      <c r="G434" s="283"/>
      <c r="H434" s="283"/>
      <c r="I434" s="283"/>
      <c r="J434" s="283"/>
      <c r="K434" s="283"/>
      <c r="L434" s="283"/>
      <c r="M434" s="283"/>
      <c r="N434" s="283"/>
      <c r="O434" s="283"/>
      <c r="P434" s="283"/>
      <c r="Q434" s="283"/>
      <c r="R434" s="283"/>
      <c r="S434" s="283"/>
      <c r="T434" s="283"/>
      <c r="U434" s="283"/>
      <c r="V434" s="283"/>
      <c r="W434" s="283"/>
    </row>
    <row r="435" spans="2:23">
      <c r="B435" s="283"/>
      <c r="C435" s="283"/>
      <c r="D435" s="283"/>
      <c r="E435" s="283"/>
      <c r="F435" s="283"/>
      <c r="G435" s="283"/>
      <c r="H435" s="283"/>
      <c r="I435" s="283"/>
      <c r="J435" s="283"/>
      <c r="K435" s="283"/>
      <c r="L435" s="283"/>
      <c r="M435" s="283"/>
      <c r="N435" s="283"/>
      <c r="O435" s="283"/>
      <c r="P435" s="283"/>
      <c r="Q435" s="283"/>
      <c r="R435" s="283"/>
      <c r="S435" s="283"/>
      <c r="T435" s="283"/>
      <c r="U435" s="283"/>
      <c r="V435" s="283"/>
      <c r="W435" s="283"/>
    </row>
    <row r="436" spans="2:23">
      <c r="B436" s="283"/>
      <c r="C436" s="283"/>
      <c r="D436" s="283"/>
      <c r="E436" s="283"/>
      <c r="F436" s="283"/>
      <c r="G436" s="283"/>
      <c r="H436" s="283"/>
      <c r="I436" s="283"/>
      <c r="J436" s="283"/>
      <c r="K436" s="283"/>
      <c r="L436" s="283"/>
      <c r="M436" s="283"/>
      <c r="N436" s="283"/>
      <c r="O436" s="283"/>
      <c r="P436" s="283"/>
      <c r="Q436" s="283"/>
      <c r="R436" s="283"/>
      <c r="S436" s="283"/>
      <c r="T436" s="283"/>
      <c r="U436" s="283"/>
      <c r="V436" s="283"/>
      <c r="W436" s="283"/>
    </row>
    <row r="437" spans="2:23">
      <c r="B437" s="283"/>
      <c r="C437" s="283"/>
      <c r="D437" s="283"/>
      <c r="E437" s="283"/>
      <c r="F437" s="283"/>
      <c r="G437" s="283"/>
      <c r="H437" s="283"/>
      <c r="I437" s="283"/>
      <c r="J437" s="283"/>
      <c r="K437" s="283"/>
      <c r="L437" s="283"/>
      <c r="M437" s="283"/>
      <c r="N437" s="283"/>
      <c r="O437" s="283"/>
      <c r="P437" s="283"/>
      <c r="Q437" s="283"/>
      <c r="R437" s="283"/>
      <c r="S437" s="283"/>
      <c r="T437" s="283"/>
      <c r="U437" s="283"/>
      <c r="V437" s="283"/>
      <c r="W437" s="283"/>
    </row>
    <row r="438" spans="2:23">
      <c r="B438" s="283"/>
      <c r="C438" s="283"/>
      <c r="D438" s="283"/>
      <c r="E438" s="283"/>
      <c r="F438" s="283"/>
      <c r="G438" s="283"/>
      <c r="H438" s="283"/>
      <c r="I438" s="283"/>
      <c r="J438" s="283"/>
      <c r="K438" s="283"/>
      <c r="L438" s="283"/>
      <c r="M438" s="283"/>
      <c r="N438" s="283"/>
      <c r="O438" s="283"/>
      <c r="P438" s="283"/>
      <c r="Q438" s="283"/>
      <c r="R438" s="283"/>
      <c r="S438" s="283"/>
      <c r="T438" s="283"/>
      <c r="U438" s="283"/>
      <c r="V438" s="283"/>
      <c r="W438" s="283"/>
    </row>
    <row r="439" spans="2:23">
      <c r="B439" s="283"/>
      <c r="C439" s="283"/>
      <c r="D439" s="283"/>
      <c r="E439" s="283"/>
      <c r="F439" s="283"/>
      <c r="G439" s="283"/>
      <c r="H439" s="283"/>
      <c r="I439" s="283"/>
      <c r="J439" s="283"/>
      <c r="K439" s="283"/>
      <c r="L439" s="283"/>
      <c r="M439" s="283"/>
      <c r="N439" s="283"/>
      <c r="O439" s="283"/>
      <c r="P439" s="283"/>
      <c r="Q439" s="283"/>
      <c r="R439" s="283"/>
      <c r="S439" s="283"/>
      <c r="T439" s="283"/>
      <c r="U439" s="283"/>
      <c r="V439" s="283"/>
      <c r="W439" s="283"/>
    </row>
    <row r="440" spans="2:23">
      <c r="B440" s="283"/>
      <c r="C440" s="283"/>
      <c r="D440" s="283"/>
      <c r="E440" s="283"/>
      <c r="F440" s="283"/>
      <c r="G440" s="283"/>
      <c r="H440" s="283"/>
      <c r="I440" s="283"/>
      <c r="J440" s="283"/>
      <c r="K440" s="283"/>
      <c r="L440" s="283"/>
      <c r="M440" s="283"/>
      <c r="N440" s="283"/>
      <c r="O440" s="283"/>
      <c r="P440" s="283"/>
      <c r="Q440" s="283"/>
      <c r="R440" s="283"/>
      <c r="S440" s="283"/>
      <c r="T440" s="283"/>
      <c r="U440" s="283"/>
      <c r="V440" s="283"/>
      <c r="W440" s="283"/>
    </row>
    <row r="441" spans="2:23">
      <c r="B441" s="283"/>
      <c r="C441" s="283"/>
      <c r="D441" s="283"/>
      <c r="E441" s="283"/>
      <c r="F441" s="283"/>
      <c r="G441" s="283"/>
      <c r="H441" s="283"/>
      <c r="I441" s="283"/>
      <c r="J441" s="283"/>
      <c r="K441" s="283"/>
      <c r="L441" s="283"/>
      <c r="M441" s="283"/>
      <c r="N441" s="283"/>
      <c r="O441" s="283"/>
      <c r="P441" s="283"/>
      <c r="Q441" s="283"/>
      <c r="R441" s="283"/>
      <c r="S441" s="283"/>
      <c r="T441" s="283"/>
      <c r="U441" s="283"/>
      <c r="V441" s="283"/>
      <c r="W441" s="283"/>
    </row>
    <row r="442" spans="2:23">
      <c r="B442" s="283"/>
      <c r="C442" s="283"/>
      <c r="D442" s="283"/>
      <c r="E442" s="283"/>
      <c r="F442" s="283"/>
      <c r="G442" s="283"/>
      <c r="H442" s="283"/>
      <c r="I442" s="283"/>
      <c r="J442" s="283"/>
      <c r="K442" s="283"/>
      <c r="L442" s="283"/>
      <c r="M442" s="283"/>
      <c r="N442" s="283"/>
      <c r="O442" s="283"/>
      <c r="P442" s="283"/>
      <c r="Q442" s="283"/>
      <c r="R442" s="283"/>
      <c r="S442" s="283"/>
      <c r="T442" s="283"/>
      <c r="U442" s="283"/>
      <c r="V442" s="283"/>
      <c r="W442" s="283"/>
    </row>
    <row r="443" spans="2:23">
      <c r="B443" s="283"/>
      <c r="C443" s="283"/>
      <c r="D443" s="283"/>
      <c r="E443" s="283"/>
      <c r="F443" s="283"/>
      <c r="G443" s="283"/>
      <c r="H443" s="283"/>
      <c r="I443" s="283"/>
      <c r="J443" s="283"/>
      <c r="K443" s="283"/>
      <c r="L443" s="283"/>
      <c r="M443" s="283"/>
      <c r="N443" s="283"/>
      <c r="O443" s="283"/>
      <c r="P443" s="283"/>
      <c r="Q443" s="283"/>
      <c r="R443" s="283"/>
      <c r="S443" s="283"/>
      <c r="T443" s="283"/>
      <c r="U443" s="283"/>
      <c r="V443" s="283"/>
      <c r="W443" s="283"/>
    </row>
    <row r="444" spans="2:23">
      <c r="B444" s="283"/>
      <c r="C444" s="283"/>
      <c r="D444" s="283"/>
      <c r="E444" s="283"/>
      <c r="F444" s="283"/>
      <c r="G444" s="283"/>
      <c r="H444" s="283"/>
      <c r="I444" s="283"/>
      <c r="J444" s="283"/>
      <c r="K444" s="283"/>
      <c r="L444" s="283"/>
      <c r="M444" s="283"/>
      <c r="N444" s="283"/>
      <c r="O444" s="283"/>
      <c r="P444" s="283"/>
      <c r="Q444" s="283"/>
      <c r="R444" s="283"/>
      <c r="S444" s="283"/>
      <c r="T444" s="283"/>
      <c r="U444" s="283"/>
      <c r="V444" s="283"/>
      <c r="W444" s="283"/>
    </row>
    <row r="445" spans="2:23">
      <c r="B445" s="283"/>
      <c r="C445" s="283"/>
      <c r="D445" s="283"/>
      <c r="E445" s="283"/>
      <c r="F445" s="283"/>
      <c r="G445" s="283"/>
      <c r="H445" s="283"/>
      <c r="I445" s="283"/>
      <c r="J445" s="283"/>
      <c r="K445" s="283"/>
      <c r="L445" s="283"/>
      <c r="M445" s="283"/>
      <c r="N445" s="283"/>
      <c r="O445" s="283"/>
      <c r="P445" s="283"/>
      <c r="Q445" s="283"/>
      <c r="R445" s="283"/>
      <c r="S445" s="283"/>
      <c r="T445" s="283"/>
      <c r="U445" s="283"/>
      <c r="V445" s="283"/>
      <c r="W445" s="283"/>
    </row>
    <row r="446" spans="2:23">
      <c r="B446" s="283"/>
      <c r="C446" s="283"/>
      <c r="D446" s="283"/>
      <c r="E446" s="283"/>
      <c r="F446" s="283"/>
      <c r="G446" s="283"/>
      <c r="H446" s="283"/>
      <c r="I446" s="283"/>
      <c r="J446" s="283"/>
      <c r="K446" s="283"/>
      <c r="L446" s="283"/>
      <c r="M446" s="283"/>
      <c r="N446" s="283"/>
      <c r="O446" s="283"/>
      <c r="P446" s="283"/>
      <c r="Q446" s="283"/>
      <c r="R446" s="283"/>
      <c r="S446" s="283"/>
      <c r="T446" s="283"/>
      <c r="U446" s="283"/>
      <c r="V446" s="283"/>
      <c r="W446" s="283"/>
    </row>
    <row r="447" spans="2:23">
      <c r="B447" s="283"/>
      <c r="C447" s="283"/>
      <c r="D447" s="283"/>
      <c r="E447" s="283"/>
      <c r="F447" s="283"/>
      <c r="G447" s="283"/>
      <c r="H447" s="283"/>
      <c r="I447" s="283"/>
      <c r="J447" s="283"/>
      <c r="K447" s="283"/>
      <c r="L447" s="283"/>
      <c r="M447" s="283"/>
      <c r="N447" s="283"/>
      <c r="O447" s="283"/>
      <c r="P447" s="283"/>
      <c r="Q447" s="283"/>
      <c r="R447" s="283"/>
      <c r="S447" s="283"/>
      <c r="T447" s="283"/>
      <c r="U447" s="283"/>
      <c r="V447" s="283"/>
      <c r="W447" s="283"/>
    </row>
    <row r="448" spans="2:23">
      <c r="B448" s="283"/>
      <c r="C448" s="283"/>
      <c r="D448" s="283"/>
      <c r="E448" s="283"/>
      <c r="F448" s="283"/>
      <c r="G448" s="283"/>
      <c r="H448" s="283"/>
      <c r="I448" s="283"/>
      <c r="J448" s="283"/>
      <c r="K448" s="283"/>
      <c r="L448" s="283"/>
      <c r="M448" s="283"/>
      <c r="N448" s="283"/>
      <c r="O448" s="283"/>
      <c r="P448" s="283"/>
      <c r="Q448" s="283"/>
      <c r="R448" s="283"/>
      <c r="S448" s="283"/>
      <c r="T448" s="283"/>
      <c r="U448" s="283"/>
      <c r="V448" s="283"/>
      <c r="W448" s="283"/>
    </row>
    <row r="449" spans="2:23">
      <c r="B449" s="283"/>
      <c r="C449" s="283"/>
      <c r="D449" s="283"/>
      <c r="E449" s="283"/>
      <c r="F449" s="283"/>
      <c r="G449" s="283"/>
      <c r="H449" s="283"/>
      <c r="I449" s="283"/>
      <c r="J449" s="283"/>
      <c r="K449" s="283"/>
      <c r="L449" s="283"/>
      <c r="M449" s="283"/>
      <c r="N449" s="283"/>
      <c r="O449" s="283"/>
      <c r="P449" s="283"/>
      <c r="Q449" s="283"/>
      <c r="R449" s="283"/>
      <c r="S449" s="283"/>
      <c r="T449" s="283"/>
      <c r="U449" s="283"/>
      <c r="V449" s="283"/>
      <c r="W449" s="283"/>
    </row>
    <row r="450" spans="2:23">
      <c r="B450" s="283"/>
      <c r="C450" s="283"/>
      <c r="D450" s="283"/>
      <c r="E450" s="283"/>
      <c r="F450" s="283"/>
      <c r="G450" s="283"/>
      <c r="H450" s="283"/>
      <c r="I450" s="283"/>
      <c r="J450" s="283"/>
      <c r="K450" s="283"/>
      <c r="L450" s="283"/>
      <c r="M450" s="283"/>
      <c r="N450" s="283"/>
      <c r="O450" s="283"/>
      <c r="P450" s="283"/>
      <c r="Q450" s="283"/>
      <c r="R450" s="283"/>
      <c r="S450" s="283"/>
      <c r="T450" s="283"/>
      <c r="U450" s="283"/>
      <c r="V450" s="283"/>
      <c r="W450" s="283"/>
    </row>
    <row r="451" spans="2:23">
      <c r="B451" s="283"/>
      <c r="C451" s="283"/>
      <c r="D451" s="283"/>
      <c r="E451" s="283"/>
      <c r="F451" s="283"/>
      <c r="G451" s="283"/>
      <c r="H451" s="283"/>
      <c r="I451" s="283"/>
      <c r="J451" s="283"/>
      <c r="K451" s="283"/>
      <c r="L451" s="283"/>
      <c r="M451" s="283"/>
      <c r="N451" s="283"/>
      <c r="O451" s="283"/>
      <c r="P451" s="283"/>
      <c r="Q451" s="283"/>
      <c r="R451" s="283"/>
      <c r="S451" s="283"/>
      <c r="T451" s="283"/>
      <c r="U451" s="283"/>
      <c r="V451" s="283"/>
      <c r="W451" s="283"/>
    </row>
    <row r="452" spans="2:23">
      <c r="B452" s="283"/>
      <c r="C452" s="283"/>
      <c r="D452" s="283"/>
      <c r="E452" s="283"/>
      <c r="F452" s="283"/>
      <c r="G452" s="283"/>
      <c r="H452" s="283"/>
      <c r="I452" s="283"/>
      <c r="J452" s="283"/>
      <c r="K452" s="283"/>
      <c r="L452" s="283"/>
      <c r="M452" s="283"/>
      <c r="N452" s="283"/>
      <c r="O452" s="283"/>
      <c r="P452" s="283"/>
      <c r="Q452" s="283"/>
      <c r="R452" s="283"/>
      <c r="S452" s="283"/>
      <c r="T452" s="283"/>
      <c r="U452" s="283"/>
      <c r="V452" s="283"/>
      <c r="W452" s="283"/>
    </row>
    <row r="453" spans="2:23">
      <c r="B453" s="283"/>
      <c r="C453" s="283"/>
      <c r="D453" s="283"/>
      <c r="E453" s="283"/>
      <c r="F453" s="283"/>
      <c r="G453" s="283"/>
      <c r="H453" s="283"/>
      <c r="I453" s="283"/>
      <c r="J453" s="283"/>
      <c r="K453" s="283"/>
      <c r="L453" s="283"/>
      <c r="M453" s="283"/>
      <c r="N453" s="283"/>
      <c r="O453" s="283"/>
      <c r="P453" s="283"/>
      <c r="Q453" s="283"/>
      <c r="R453" s="283"/>
      <c r="S453" s="283"/>
      <c r="T453" s="283"/>
      <c r="U453" s="283"/>
      <c r="V453" s="283"/>
      <c r="W453" s="283"/>
    </row>
    <row r="454" spans="2:23">
      <c r="B454" s="283"/>
      <c r="C454" s="283"/>
      <c r="D454" s="283"/>
      <c r="E454" s="283"/>
      <c r="F454" s="283"/>
      <c r="G454" s="283"/>
      <c r="H454" s="283"/>
      <c r="I454" s="283"/>
      <c r="J454" s="283"/>
      <c r="K454" s="283"/>
      <c r="L454" s="283"/>
      <c r="M454" s="283"/>
      <c r="N454" s="283"/>
      <c r="O454" s="283"/>
      <c r="P454" s="283"/>
      <c r="Q454" s="283"/>
      <c r="R454" s="283"/>
      <c r="S454" s="283"/>
      <c r="T454" s="283"/>
      <c r="U454" s="283"/>
      <c r="V454" s="283"/>
      <c r="W454" s="283"/>
    </row>
    <row r="455" spans="2:23">
      <c r="B455" s="283"/>
      <c r="C455" s="283"/>
      <c r="D455" s="283"/>
      <c r="E455" s="283"/>
      <c r="F455" s="283"/>
      <c r="G455" s="283"/>
      <c r="H455" s="283"/>
      <c r="I455" s="283"/>
      <c r="J455" s="283"/>
      <c r="K455" s="283"/>
      <c r="L455" s="283"/>
      <c r="M455" s="283"/>
      <c r="N455" s="283"/>
      <c r="O455" s="283"/>
      <c r="P455" s="283"/>
      <c r="Q455" s="283"/>
      <c r="R455" s="283"/>
      <c r="S455" s="283"/>
      <c r="T455" s="283"/>
      <c r="U455" s="283"/>
      <c r="V455" s="283"/>
      <c r="W455" s="283"/>
    </row>
    <row r="456" spans="2:23">
      <c r="B456" s="283"/>
      <c r="C456" s="283"/>
      <c r="D456" s="283"/>
      <c r="E456" s="283"/>
      <c r="F456" s="283"/>
      <c r="G456" s="283"/>
      <c r="H456" s="283"/>
      <c r="I456" s="283"/>
      <c r="J456" s="283"/>
      <c r="K456" s="283"/>
      <c r="L456" s="283"/>
      <c r="M456" s="283"/>
      <c r="N456" s="283"/>
      <c r="O456" s="283"/>
      <c r="P456" s="283"/>
      <c r="Q456" s="283"/>
      <c r="R456" s="283"/>
      <c r="S456" s="283"/>
      <c r="T456" s="283"/>
      <c r="U456" s="283"/>
      <c r="V456" s="283"/>
      <c r="W456" s="283"/>
    </row>
    <row r="457" spans="2:23">
      <c r="B457" s="283"/>
      <c r="C457" s="283"/>
      <c r="D457" s="283"/>
      <c r="E457" s="283"/>
      <c r="F457" s="283"/>
      <c r="G457" s="283"/>
      <c r="H457" s="283"/>
      <c r="I457" s="283"/>
      <c r="J457" s="283"/>
      <c r="K457" s="283"/>
      <c r="L457" s="283"/>
      <c r="M457" s="283"/>
      <c r="N457" s="283"/>
      <c r="O457" s="283"/>
      <c r="P457" s="283"/>
      <c r="Q457" s="283"/>
      <c r="R457" s="283"/>
      <c r="S457" s="283"/>
      <c r="T457" s="283"/>
      <c r="U457" s="283"/>
      <c r="V457" s="283"/>
      <c r="W457" s="283"/>
    </row>
    <row r="458" spans="2:23">
      <c r="B458" s="283"/>
      <c r="C458" s="283"/>
      <c r="D458" s="283"/>
      <c r="E458" s="283"/>
      <c r="F458" s="283"/>
      <c r="G458" s="283"/>
      <c r="H458" s="283"/>
      <c r="I458" s="283"/>
      <c r="J458" s="283"/>
      <c r="K458" s="283"/>
      <c r="L458" s="283"/>
      <c r="M458" s="283"/>
      <c r="N458" s="283"/>
      <c r="O458" s="283"/>
      <c r="P458" s="283"/>
      <c r="Q458" s="283"/>
      <c r="R458" s="283"/>
      <c r="S458" s="283"/>
      <c r="T458" s="283"/>
      <c r="U458" s="283"/>
      <c r="V458" s="283"/>
      <c r="W458" s="283"/>
    </row>
    <row r="459" spans="2:23">
      <c r="B459" s="283"/>
      <c r="C459" s="283"/>
      <c r="D459" s="283"/>
      <c r="E459" s="283"/>
      <c r="F459" s="283"/>
      <c r="G459" s="283"/>
      <c r="H459" s="283"/>
      <c r="I459" s="283"/>
      <c r="J459" s="283"/>
      <c r="K459" s="283"/>
      <c r="L459" s="283"/>
      <c r="M459" s="283"/>
      <c r="N459" s="283"/>
      <c r="O459" s="283"/>
      <c r="P459" s="283"/>
      <c r="Q459" s="283"/>
      <c r="R459" s="283"/>
      <c r="S459" s="283"/>
      <c r="T459" s="283"/>
      <c r="U459" s="283"/>
      <c r="V459" s="283"/>
      <c r="W459" s="283"/>
    </row>
    <row r="460" spans="2:23">
      <c r="B460" s="283"/>
      <c r="C460" s="283"/>
      <c r="D460" s="283"/>
      <c r="E460" s="283"/>
      <c r="F460" s="283"/>
      <c r="G460" s="283"/>
      <c r="H460" s="283"/>
      <c r="I460" s="283"/>
      <c r="J460" s="283"/>
      <c r="K460" s="283"/>
      <c r="L460" s="283"/>
      <c r="M460" s="283"/>
      <c r="N460" s="283"/>
      <c r="O460" s="283"/>
      <c r="P460" s="283"/>
      <c r="Q460" s="283"/>
      <c r="R460" s="283"/>
      <c r="S460" s="283"/>
      <c r="T460" s="283"/>
      <c r="U460" s="283"/>
      <c r="V460" s="283"/>
      <c r="W460" s="283"/>
    </row>
    <row r="461" spans="2:23">
      <c r="B461" s="283"/>
      <c r="C461" s="283"/>
      <c r="D461" s="283"/>
      <c r="E461" s="283"/>
      <c r="F461" s="283"/>
      <c r="G461" s="283"/>
      <c r="H461" s="283"/>
      <c r="I461" s="283"/>
      <c r="J461" s="283"/>
      <c r="K461" s="283"/>
      <c r="L461" s="283"/>
      <c r="M461" s="283"/>
      <c r="N461" s="283"/>
      <c r="O461" s="283"/>
      <c r="P461" s="283"/>
      <c r="Q461" s="283"/>
      <c r="R461" s="283"/>
      <c r="S461" s="283"/>
      <c r="T461" s="283"/>
      <c r="U461" s="283"/>
      <c r="V461" s="283"/>
      <c r="W461" s="283"/>
    </row>
    <row r="462" spans="2:23">
      <c r="B462" s="283"/>
      <c r="C462" s="283"/>
      <c r="D462" s="283"/>
      <c r="E462" s="283"/>
      <c r="F462" s="283"/>
      <c r="G462" s="283"/>
      <c r="H462" s="283"/>
      <c r="I462" s="283"/>
      <c r="J462" s="283"/>
      <c r="K462" s="283"/>
      <c r="L462" s="283"/>
      <c r="M462" s="283"/>
      <c r="N462" s="283"/>
      <c r="O462" s="283"/>
      <c r="P462" s="283"/>
      <c r="Q462" s="283"/>
      <c r="R462" s="283"/>
      <c r="S462" s="283"/>
      <c r="T462" s="283"/>
      <c r="U462" s="283"/>
      <c r="V462" s="283"/>
      <c r="W462" s="283"/>
    </row>
    <row r="463" spans="2:23">
      <c r="B463" s="283"/>
      <c r="C463" s="283"/>
      <c r="D463" s="283"/>
      <c r="E463" s="283"/>
      <c r="F463" s="283"/>
      <c r="G463" s="283"/>
      <c r="H463" s="283"/>
      <c r="I463" s="283"/>
      <c r="J463" s="283"/>
      <c r="K463" s="283"/>
      <c r="L463" s="283"/>
      <c r="M463" s="283"/>
      <c r="N463" s="283"/>
      <c r="O463" s="283"/>
      <c r="P463" s="283"/>
      <c r="Q463" s="283"/>
      <c r="R463" s="283"/>
      <c r="S463" s="283"/>
      <c r="T463" s="283"/>
      <c r="U463" s="283"/>
      <c r="V463" s="283"/>
      <c r="W463" s="283"/>
    </row>
    <row r="464" spans="2:23">
      <c r="B464" s="283"/>
      <c r="C464" s="283"/>
      <c r="D464" s="283"/>
      <c r="E464" s="283"/>
      <c r="F464" s="283"/>
      <c r="G464" s="283"/>
      <c r="H464" s="283"/>
      <c r="I464" s="283"/>
      <c r="J464" s="283"/>
      <c r="K464" s="283"/>
      <c r="L464" s="283"/>
      <c r="M464" s="283"/>
      <c r="N464" s="283"/>
      <c r="O464" s="283"/>
      <c r="P464" s="283"/>
      <c r="Q464" s="283"/>
      <c r="R464" s="283"/>
      <c r="S464" s="283"/>
      <c r="T464" s="283"/>
      <c r="U464" s="283"/>
      <c r="V464" s="283"/>
      <c r="W464" s="283"/>
    </row>
    <row r="465" spans="2:23">
      <c r="B465" s="283"/>
      <c r="C465" s="283"/>
      <c r="D465" s="283"/>
      <c r="E465" s="283"/>
      <c r="F465" s="283"/>
      <c r="G465" s="283"/>
      <c r="H465" s="283"/>
      <c r="I465" s="283"/>
      <c r="J465" s="283"/>
      <c r="K465" s="283"/>
      <c r="L465" s="283"/>
      <c r="M465" s="283"/>
      <c r="N465" s="283"/>
      <c r="O465" s="283"/>
      <c r="P465" s="283"/>
      <c r="Q465" s="283"/>
      <c r="R465" s="283"/>
      <c r="S465" s="283"/>
      <c r="T465" s="283"/>
      <c r="U465" s="283"/>
      <c r="V465" s="283"/>
      <c r="W465" s="283"/>
    </row>
    <row r="466" spans="2:23">
      <c r="B466" s="283"/>
      <c r="C466" s="283"/>
      <c r="D466" s="283"/>
      <c r="E466" s="283"/>
      <c r="F466" s="283"/>
      <c r="G466" s="283"/>
      <c r="H466" s="283"/>
      <c r="I466" s="283"/>
      <c r="J466" s="283"/>
      <c r="K466" s="283"/>
      <c r="L466" s="283"/>
      <c r="M466" s="283"/>
      <c r="N466" s="283"/>
      <c r="O466" s="283"/>
      <c r="P466" s="283"/>
      <c r="Q466" s="283"/>
      <c r="R466" s="283"/>
      <c r="S466" s="283"/>
      <c r="T466" s="283"/>
      <c r="U466" s="283"/>
      <c r="V466" s="283"/>
      <c r="W466" s="283"/>
    </row>
    <row r="467" spans="2:23">
      <c r="B467" s="283"/>
      <c r="C467" s="283"/>
      <c r="D467" s="283"/>
      <c r="E467" s="283"/>
      <c r="F467" s="283"/>
      <c r="G467" s="283"/>
      <c r="H467" s="283"/>
      <c r="I467" s="283"/>
      <c r="J467" s="283"/>
      <c r="K467" s="283"/>
      <c r="L467" s="283"/>
      <c r="M467" s="283"/>
      <c r="N467" s="283"/>
      <c r="O467" s="283"/>
      <c r="P467" s="283"/>
      <c r="Q467" s="283"/>
      <c r="R467" s="283"/>
      <c r="S467" s="283"/>
      <c r="T467" s="283"/>
      <c r="U467" s="283"/>
      <c r="V467" s="283"/>
      <c r="W467" s="283"/>
    </row>
    <row r="468" spans="2:23">
      <c r="B468" s="283"/>
      <c r="C468" s="283"/>
      <c r="D468" s="283"/>
      <c r="E468" s="283"/>
      <c r="F468" s="283"/>
      <c r="G468" s="283"/>
      <c r="H468" s="283"/>
      <c r="I468" s="283"/>
      <c r="J468" s="283"/>
      <c r="K468" s="283"/>
      <c r="L468" s="283"/>
      <c r="M468" s="283"/>
      <c r="N468" s="283"/>
      <c r="O468" s="283"/>
      <c r="P468" s="283"/>
      <c r="Q468" s="283"/>
      <c r="R468" s="283"/>
      <c r="S468" s="283"/>
      <c r="T468" s="283"/>
      <c r="U468" s="283"/>
      <c r="V468" s="283"/>
      <c r="W468" s="283"/>
    </row>
    <row r="469" spans="2:23">
      <c r="B469" s="283"/>
      <c r="C469" s="283"/>
      <c r="D469" s="283"/>
      <c r="E469" s="283"/>
      <c r="F469" s="283"/>
      <c r="G469" s="283"/>
      <c r="H469" s="283"/>
      <c r="I469" s="283"/>
      <c r="J469" s="283"/>
      <c r="K469" s="283"/>
      <c r="L469" s="283"/>
      <c r="M469" s="283"/>
      <c r="N469" s="283"/>
      <c r="O469" s="283"/>
      <c r="P469" s="283"/>
      <c r="Q469" s="283"/>
      <c r="R469" s="283"/>
      <c r="S469" s="283"/>
      <c r="T469" s="283"/>
      <c r="U469" s="283"/>
      <c r="V469" s="283"/>
      <c r="W469" s="283"/>
    </row>
    <row r="470" spans="2:23">
      <c r="B470" s="283"/>
      <c r="C470" s="283"/>
      <c r="D470" s="283"/>
      <c r="E470" s="283"/>
      <c r="F470" s="283"/>
      <c r="G470" s="283"/>
      <c r="H470" s="283"/>
      <c r="I470" s="283"/>
      <c r="J470" s="283"/>
      <c r="K470" s="283"/>
      <c r="L470" s="283"/>
      <c r="M470" s="283"/>
      <c r="N470" s="283"/>
      <c r="O470" s="283"/>
      <c r="P470" s="283"/>
      <c r="Q470" s="283"/>
      <c r="R470" s="283"/>
      <c r="S470" s="283"/>
      <c r="T470" s="283"/>
      <c r="U470" s="283"/>
      <c r="V470" s="283"/>
      <c r="W470" s="283"/>
    </row>
    <row r="471" spans="2:23">
      <c r="B471" s="283"/>
      <c r="C471" s="283"/>
      <c r="D471" s="283"/>
      <c r="E471" s="283"/>
      <c r="F471" s="283"/>
      <c r="G471" s="283"/>
      <c r="H471" s="283"/>
      <c r="I471" s="283"/>
      <c r="J471" s="283"/>
      <c r="K471" s="283"/>
      <c r="L471" s="283"/>
      <c r="M471" s="283"/>
      <c r="N471" s="283"/>
      <c r="O471" s="283"/>
      <c r="P471" s="283"/>
      <c r="Q471" s="283"/>
      <c r="R471" s="283"/>
      <c r="S471" s="283"/>
      <c r="T471" s="283"/>
      <c r="U471" s="283"/>
      <c r="V471" s="283"/>
      <c r="W471" s="283"/>
    </row>
    <row r="472" spans="2:23">
      <c r="B472" s="283"/>
      <c r="C472" s="283"/>
      <c r="D472" s="283"/>
      <c r="E472" s="283"/>
      <c r="F472" s="283"/>
      <c r="G472" s="283"/>
      <c r="H472" s="283"/>
      <c r="I472" s="283"/>
      <c r="J472" s="283"/>
      <c r="K472" s="283"/>
      <c r="L472" s="283"/>
      <c r="M472" s="283"/>
      <c r="N472" s="283"/>
      <c r="O472" s="283"/>
      <c r="P472" s="283"/>
      <c r="Q472" s="283"/>
      <c r="R472" s="283"/>
      <c r="S472" s="283"/>
      <c r="T472" s="283"/>
      <c r="U472" s="283"/>
      <c r="V472" s="283"/>
      <c r="W472" s="283"/>
    </row>
    <row r="473" spans="2:23">
      <c r="B473" s="283"/>
      <c r="C473" s="283"/>
      <c r="D473" s="283"/>
      <c r="E473" s="283"/>
      <c r="F473" s="283"/>
      <c r="G473" s="283"/>
      <c r="H473" s="283"/>
      <c r="I473" s="283"/>
      <c r="J473" s="283"/>
      <c r="K473" s="283"/>
      <c r="L473" s="283"/>
      <c r="M473" s="283"/>
      <c r="N473" s="283"/>
      <c r="O473" s="283"/>
      <c r="P473" s="283"/>
      <c r="Q473" s="283"/>
      <c r="R473" s="283"/>
      <c r="S473" s="283"/>
      <c r="T473" s="283"/>
      <c r="U473" s="283"/>
      <c r="V473" s="283"/>
      <c r="W473" s="283"/>
    </row>
    <row r="474" spans="2:23">
      <c r="B474" s="283"/>
      <c r="C474" s="283"/>
      <c r="D474" s="283"/>
      <c r="E474" s="283"/>
      <c r="F474" s="283"/>
      <c r="G474" s="283"/>
      <c r="H474" s="283"/>
      <c r="I474" s="283"/>
      <c r="J474" s="283"/>
      <c r="K474" s="283"/>
      <c r="L474" s="283"/>
      <c r="M474" s="283"/>
      <c r="N474" s="283"/>
      <c r="O474" s="283"/>
      <c r="P474" s="283"/>
      <c r="Q474" s="283"/>
      <c r="R474" s="283"/>
      <c r="S474" s="283"/>
      <c r="T474" s="283"/>
      <c r="U474" s="283"/>
      <c r="V474" s="283"/>
      <c r="W474" s="283"/>
    </row>
    <row r="475" spans="2:23">
      <c r="B475" s="283"/>
      <c r="C475" s="283"/>
      <c r="D475" s="283"/>
      <c r="E475" s="283"/>
      <c r="F475" s="283"/>
      <c r="G475" s="283"/>
      <c r="H475" s="283"/>
      <c r="I475" s="283"/>
      <c r="J475" s="283"/>
      <c r="K475" s="283"/>
      <c r="L475" s="283"/>
      <c r="M475" s="283"/>
      <c r="N475" s="283"/>
      <c r="O475" s="283"/>
      <c r="P475" s="283"/>
      <c r="Q475" s="283"/>
      <c r="R475" s="283"/>
      <c r="S475" s="283"/>
      <c r="T475" s="283"/>
      <c r="U475" s="283"/>
      <c r="V475" s="283"/>
      <c r="W475" s="283"/>
    </row>
    <row r="476" spans="2:23">
      <c r="B476" s="283"/>
      <c r="C476" s="283"/>
      <c r="D476" s="283"/>
      <c r="E476" s="283"/>
      <c r="F476" s="283"/>
      <c r="G476" s="283"/>
      <c r="H476" s="283"/>
      <c r="I476" s="283"/>
      <c r="J476" s="283"/>
      <c r="K476" s="283"/>
      <c r="L476" s="283"/>
      <c r="M476" s="283"/>
      <c r="N476" s="283"/>
      <c r="O476" s="283"/>
      <c r="P476" s="283"/>
      <c r="Q476" s="283"/>
      <c r="R476" s="283"/>
      <c r="S476" s="283"/>
      <c r="T476" s="283"/>
      <c r="U476" s="283"/>
      <c r="V476" s="283"/>
      <c r="W476" s="283"/>
    </row>
    <row r="477" spans="2:23">
      <c r="B477" s="283"/>
      <c r="C477" s="283"/>
      <c r="D477" s="283"/>
      <c r="E477" s="283"/>
      <c r="F477" s="283"/>
      <c r="G477" s="283"/>
      <c r="H477" s="283"/>
      <c r="I477" s="283"/>
      <c r="J477" s="283"/>
      <c r="K477" s="283"/>
      <c r="L477" s="283"/>
      <c r="M477" s="283"/>
      <c r="N477" s="283"/>
      <c r="O477" s="283"/>
      <c r="P477" s="283"/>
      <c r="Q477" s="283"/>
      <c r="R477" s="283"/>
      <c r="S477" s="283"/>
      <c r="T477" s="283"/>
      <c r="U477" s="283"/>
      <c r="V477" s="283"/>
      <c r="W477" s="283"/>
    </row>
    <row r="478" spans="2:23">
      <c r="B478" s="283"/>
      <c r="C478" s="283"/>
      <c r="D478" s="283"/>
      <c r="E478" s="283"/>
      <c r="F478" s="283"/>
      <c r="G478" s="283"/>
      <c r="H478" s="283"/>
      <c r="I478" s="283"/>
      <c r="J478" s="283"/>
      <c r="K478" s="283"/>
      <c r="L478" s="283"/>
      <c r="M478" s="283"/>
      <c r="N478" s="283"/>
      <c r="O478" s="283"/>
      <c r="P478" s="283"/>
      <c r="Q478" s="283"/>
      <c r="R478" s="283"/>
      <c r="S478" s="283"/>
      <c r="T478" s="283"/>
      <c r="U478" s="283"/>
      <c r="V478" s="283"/>
      <c r="W478" s="283"/>
    </row>
    <row r="479" spans="2:23">
      <c r="B479" s="283"/>
      <c r="C479" s="283"/>
      <c r="D479" s="283"/>
      <c r="E479" s="283"/>
      <c r="F479" s="283"/>
      <c r="G479" s="283"/>
      <c r="H479" s="283"/>
      <c r="I479" s="283"/>
      <c r="J479" s="283"/>
      <c r="K479" s="283"/>
      <c r="L479" s="283"/>
      <c r="M479" s="283"/>
      <c r="N479" s="283"/>
      <c r="O479" s="283"/>
      <c r="P479" s="283"/>
      <c r="Q479" s="283"/>
      <c r="R479" s="283"/>
      <c r="S479" s="283"/>
      <c r="T479" s="283"/>
      <c r="U479" s="283"/>
      <c r="V479" s="283"/>
      <c r="W479" s="283"/>
    </row>
    <row r="480" spans="2:23">
      <c r="B480" s="283"/>
      <c r="C480" s="283"/>
      <c r="D480" s="283"/>
      <c r="E480" s="283"/>
      <c r="F480" s="283"/>
      <c r="G480" s="283"/>
      <c r="H480" s="283"/>
      <c r="I480" s="283"/>
      <c r="J480" s="283"/>
      <c r="K480" s="283"/>
      <c r="L480" s="283"/>
      <c r="M480" s="283"/>
      <c r="N480" s="283"/>
      <c r="O480" s="283"/>
      <c r="P480" s="283"/>
      <c r="Q480" s="283"/>
      <c r="R480" s="283"/>
      <c r="S480" s="283"/>
      <c r="T480" s="283"/>
      <c r="U480" s="283"/>
      <c r="V480" s="283"/>
      <c r="W480" s="283"/>
    </row>
    <row r="481" spans="2:23">
      <c r="B481" s="283"/>
      <c r="C481" s="283"/>
      <c r="D481" s="283"/>
      <c r="E481" s="283"/>
      <c r="F481" s="283"/>
      <c r="G481" s="283"/>
      <c r="H481" s="283"/>
      <c r="I481" s="283"/>
      <c r="J481" s="283"/>
      <c r="K481" s="283"/>
      <c r="L481" s="283"/>
      <c r="M481" s="283"/>
      <c r="N481" s="283"/>
      <c r="O481" s="283"/>
      <c r="P481" s="283"/>
      <c r="Q481" s="283"/>
      <c r="R481" s="283"/>
      <c r="S481" s="283"/>
      <c r="T481" s="283"/>
      <c r="U481" s="283"/>
      <c r="V481" s="283"/>
      <c r="W481" s="283"/>
    </row>
    <row r="482" spans="2:23">
      <c r="B482" s="283"/>
      <c r="C482" s="283"/>
      <c r="D482" s="283"/>
      <c r="E482" s="283"/>
      <c r="F482" s="283"/>
      <c r="G482" s="283"/>
      <c r="H482" s="283"/>
      <c r="I482" s="283"/>
      <c r="J482" s="283"/>
      <c r="K482" s="283"/>
      <c r="L482" s="283"/>
      <c r="M482" s="283"/>
      <c r="N482" s="283"/>
      <c r="O482" s="283"/>
      <c r="P482" s="283"/>
      <c r="Q482" s="283"/>
      <c r="R482" s="283"/>
      <c r="S482" s="283"/>
      <c r="T482" s="283"/>
      <c r="U482" s="283"/>
      <c r="V482" s="283"/>
      <c r="W482" s="283"/>
    </row>
    <row r="483" spans="2:23">
      <c r="B483" s="283"/>
      <c r="C483" s="283"/>
      <c r="D483" s="283"/>
      <c r="E483" s="283"/>
      <c r="F483" s="283"/>
      <c r="G483" s="283"/>
      <c r="H483" s="283"/>
      <c r="I483" s="283"/>
      <c r="J483" s="283"/>
      <c r="K483" s="283"/>
      <c r="L483" s="283"/>
      <c r="M483" s="283"/>
      <c r="N483" s="283"/>
      <c r="O483" s="283"/>
      <c r="P483" s="283"/>
      <c r="Q483" s="283"/>
      <c r="R483" s="283"/>
      <c r="S483" s="283"/>
      <c r="T483" s="283"/>
      <c r="U483" s="283"/>
      <c r="V483" s="283"/>
      <c r="W483" s="283"/>
    </row>
    <row r="484" spans="2:23">
      <c r="B484" s="283"/>
      <c r="C484" s="283"/>
      <c r="D484" s="283"/>
      <c r="E484" s="283"/>
      <c r="F484" s="283"/>
      <c r="G484" s="283"/>
      <c r="H484" s="283"/>
      <c r="I484" s="283"/>
      <c r="J484" s="283"/>
      <c r="K484" s="283"/>
      <c r="L484" s="283"/>
      <c r="M484" s="283"/>
      <c r="N484" s="283"/>
      <c r="O484" s="283"/>
      <c r="P484" s="283"/>
      <c r="Q484" s="283"/>
      <c r="R484" s="283"/>
      <c r="S484" s="283"/>
      <c r="T484" s="283"/>
      <c r="U484" s="283"/>
      <c r="V484" s="283"/>
      <c r="W484" s="283"/>
    </row>
    <row r="485" spans="2:23">
      <c r="B485" s="283"/>
      <c r="C485" s="283"/>
      <c r="D485" s="283"/>
      <c r="E485" s="283"/>
      <c r="F485" s="283"/>
      <c r="G485" s="283"/>
      <c r="H485" s="283"/>
      <c r="I485" s="283"/>
      <c r="J485" s="283"/>
      <c r="K485" s="283"/>
      <c r="L485" s="283"/>
      <c r="M485" s="283"/>
      <c r="N485" s="283"/>
      <c r="O485" s="283"/>
      <c r="P485" s="283"/>
      <c r="Q485" s="283"/>
      <c r="R485" s="283"/>
      <c r="S485" s="283"/>
      <c r="T485" s="283"/>
      <c r="U485" s="283"/>
      <c r="V485" s="283"/>
      <c r="W485" s="283"/>
    </row>
    <row r="486" spans="2:23">
      <c r="B486" s="283"/>
      <c r="C486" s="283"/>
      <c r="D486" s="283"/>
      <c r="E486" s="283"/>
      <c r="F486" s="283"/>
      <c r="G486" s="283"/>
      <c r="H486" s="283"/>
      <c r="I486" s="283"/>
      <c r="J486" s="283"/>
      <c r="K486" s="283"/>
      <c r="L486" s="283"/>
      <c r="M486" s="283"/>
      <c r="N486" s="283"/>
      <c r="O486" s="283"/>
      <c r="P486" s="283"/>
      <c r="Q486" s="283"/>
      <c r="R486" s="283"/>
      <c r="S486" s="283"/>
      <c r="T486" s="283"/>
      <c r="U486" s="283"/>
      <c r="V486" s="283"/>
      <c r="W486" s="283"/>
    </row>
    <row r="487" spans="2:23">
      <c r="B487" s="283"/>
      <c r="C487" s="283"/>
      <c r="D487" s="283"/>
      <c r="E487" s="283"/>
      <c r="F487" s="283"/>
      <c r="G487" s="283"/>
      <c r="H487" s="283"/>
      <c r="I487" s="283"/>
      <c r="J487" s="283"/>
      <c r="K487" s="283"/>
      <c r="L487" s="283"/>
      <c r="M487" s="283"/>
      <c r="N487" s="283"/>
      <c r="O487" s="283"/>
      <c r="P487" s="283"/>
      <c r="Q487" s="283"/>
      <c r="R487" s="283"/>
      <c r="S487" s="283"/>
      <c r="T487" s="283"/>
      <c r="U487" s="283"/>
      <c r="V487" s="283"/>
      <c r="W487" s="283"/>
    </row>
    <row r="488" spans="2:23">
      <c r="B488" s="283"/>
      <c r="C488" s="283"/>
      <c r="D488" s="283"/>
      <c r="E488" s="283"/>
      <c r="F488" s="283"/>
      <c r="G488" s="283"/>
      <c r="H488" s="283"/>
      <c r="I488" s="283"/>
      <c r="J488" s="283"/>
      <c r="K488" s="283"/>
      <c r="L488" s="283"/>
      <c r="M488" s="283"/>
      <c r="N488" s="283"/>
      <c r="O488" s="283"/>
      <c r="P488" s="283"/>
      <c r="Q488" s="283"/>
      <c r="R488" s="283"/>
      <c r="S488" s="283"/>
      <c r="T488" s="283"/>
      <c r="U488" s="283"/>
      <c r="V488" s="283"/>
      <c r="W488" s="283"/>
    </row>
    <row r="489" spans="2:23">
      <c r="B489" s="283"/>
      <c r="C489" s="283"/>
      <c r="D489" s="283"/>
      <c r="E489" s="283"/>
      <c r="F489" s="283"/>
      <c r="G489" s="283"/>
      <c r="H489" s="283"/>
      <c r="I489" s="283"/>
      <c r="J489" s="283"/>
      <c r="K489" s="283"/>
      <c r="L489" s="283"/>
      <c r="M489" s="283"/>
      <c r="N489" s="283"/>
      <c r="O489" s="283"/>
      <c r="P489" s="283"/>
      <c r="Q489" s="283"/>
      <c r="R489" s="283"/>
      <c r="S489" s="283"/>
      <c r="T489" s="283"/>
      <c r="U489" s="283"/>
      <c r="V489" s="283"/>
      <c r="W489" s="283"/>
    </row>
    <row r="490" spans="2:23">
      <c r="B490" s="283"/>
      <c r="C490" s="283"/>
      <c r="D490" s="283"/>
      <c r="E490" s="283"/>
      <c r="F490" s="283"/>
      <c r="G490" s="283"/>
      <c r="H490" s="283"/>
      <c r="I490" s="283"/>
      <c r="J490" s="283"/>
      <c r="K490" s="283"/>
      <c r="L490" s="283"/>
      <c r="M490" s="283"/>
      <c r="N490" s="283"/>
      <c r="O490" s="283"/>
      <c r="P490" s="283"/>
      <c r="Q490" s="283"/>
      <c r="R490" s="283"/>
      <c r="S490" s="283"/>
      <c r="T490" s="283"/>
      <c r="U490" s="283"/>
      <c r="V490" s="283"/>
      <c r="W490" s="283"/>
    </row>
    <row r="491" spans="2:23">
      <c r="B491" s="283"/>
      <c r="C491" s="283"/>
      <c r="D491" s="283"/>
      <c r="E491" s="283"/>
      <c r="F491" s="283"/>
      <c r="G491" s="283"/>
      <c r="H491" s="283"/>
      <c r="I491" s="283"/>
      <c r="J491" s="283"/>
      <c r="K491" s="283"/>
      <c r="L491" s="283"/>
      <c r="M491" s="283"/>
      <c r="N491" s="283"/>
      <c r="O491" s="283"/>
      <c r="P491" s="283"/>
      <c r="Q491" s="283"/>
      <c r="R491" s="283"/>
      <c r="S491" s="283"/>
      <c r="T491" s="283"/>
      <c r="U491" s="283"/>
      <c r="V491" s="283"/>
      <c r="W491" s="283"/>
    </row>
    <row r="492" spans="2:23">
      <c r="B492" s="283"/>
      <c r="C492" s="283"/>
      <c r="D492" s="283"/>
      <c r="E492" s="283"/>
      <c r="F492" s="283"/>
      <c r="G492" s="283"/>
      <c r="H492" s="283"/>
      <c r="I492" s="283"/>
      <c r="J492" s="283"/>
      <c r="K492" s="283"/>
      <c r="L492" s="283"/>
      <c r="M492" s="283"/>
      <c r="N492" s="283"/>
      <c r="O492" s="283"/>
      <c r="P492" s="283"/>
      <c r="Q492" s="283"/>
      <c r="R492" s="283"/>
      <c r="S492" s="283"/>
      <c r="T492" s="283"/>
      <c r="U492" s="283"/>
      <c r="V492" s="283"/>
      <c r="W492" s="283"/>
    </row>
    <row r="493" spans="2:23">
      <c r="B493" s="283"/>
      <c r="C493" s="283"/>
      <c r="D493" s="283"/>
      <c r="E493" s="283"/>
      <c r="F493" s="283"/>
      <c r="G493" s="283"/>
      <c r="H493" s="283"/>
      <c r="I493" s="283"/>
      <c r="J493" s="283"/>
      <c r="K493" s="283"/>
      <c r="L493" s="283"/>
      <c r="M493" s="283"/>
      <c r="N493" s="283"/>
      <c r="O493" s="283"/>
      <c r="P493" s="283"/>
      <c r="Q493" s="283"/>
      <c r="R493" s="283"/>
      <c r="S493" s="283"/>
      <c r="T493" s="283"/>
      <c r="U493" s="283"/>
      <c r="V493" s="283"/>
      <c r="W493" s="283"/>
    </row>
    <row r="494" spans="2:23">
      <c r="B494" s="283"/>
      <c r="C494" s="283"/>
      <c r="D494" s="283"/>
      <c r="E494" s="283"/>
      <c r="F494" s="283"/>
      <c r="G494" s="283"/>
      <c r="H494" s="283"/>
      <c r="I494" s="283"/>
      <c r="J494" s="283"/>
      <c r="K494" s="283"/>
      <c r="L494" s="283"/>
      <c r="M494" s="283"/>
      <c r="N494" s="283"/>
      <c r="O494" s="283"/>
      <c r="P494" s="283"/>
      <c r="Q494" s="283"/>
      <c r="R494" s="283"/>
      <c r="S494" s="283"/>
      <c r="T494" s="283"/>
      <c r="U494" s="283"/>
      <c r="V494" s="283"/>
      <c r="W494" s="283"/>
    </row>
    <row r="495" spans="2:23">
      <c r="B495" s="283"/>
      <c r="C495" s="283"/>
      <c r="D495" s="283"/>
      <c r="E495" s="283"/>
      <c r="F495" s="283"/>
      <c r="G495" s="283"/>
      <c r="H495" s="283"/>
      <c r="I495" s="283"/>
      <c r="J495" s="283"/>
      <c r="K495" s="283"/>
      <c r="L495" s="283"/>
      <c r="M495" s="283"/>
      <c r="N495" s="283"/>
      <c r="O495" s="283"/>
      <c r="P495" s="283"/>
      <c r="Q495" s="283"/>
      <c r="R495" s="283"/>
      <c r="S495" s="283"/>
      <c r="T495" s="283"/>
      <c r="U495" s="283"/>
      <c r="V495" s="283"/>
      <c r="W495" s="283"/>
    </row>
    <row r="496" spans="2:23">
      <c r="B496" s="283"/>
      <c r="C496" s="283"/>
      <c r="D496" s="283"/>
      <c r="E496" s="283"/>
      <c r="F496" s="283"/>
      <c r="G496" s="283"/>
      <c r="H496" s="283"/>
      <c r="I496" s="283"/>
      <c r="J496" s="283"/>
      <c r="K496" s="283"/>
      <c r="L496" s="283"/>
      <c r="M496" s="283"/>
      <c r="N496" s="283"/>
      <c r="O496" s="283"/>
      <c r="P496" s="283"/>
      <c r="Q496" s="283"/>
      <c r="R496" s="283"/>
      <c r="S496" s="283"/>
      <c r="T496" s="283"/>
      <c r="U496" s="283"/>
      <c r="V496" s="283"/>
      <c r="W496" s="283"/>
    </row>
    <row r="497" spans="2:23">
      <c r="B497" s="283"/>
      <c r="C497" s="283"/>
      <c r="D497" s="283"/>
      <c r="E497" s="283"/>
      <c r="F497" s="283"/>
      <c r="G497" s="283"/>
      <c r="H497" s="283"/>
      <c r="I497" s="283"/>
      <c r="J497" s="283"/>
      <c r="K497" s="283"/>
      <c r="L497" s="283"/>
      <c r="M497" s="283"/>
      <c r="N497" s="283"/>
      <c r="O497" s="283"/>
      <c r="P497" s="283"/>
      <c r="Q497" s="283"/>
      <c r="R497" s="283"/>
      <c r="S497" s="283"/>
      <c r="T497" s="283"/>
      <c r="U497" s="283"/>
      <c r="V497" s="283"/>
      <c r="W497" s="283"/>
    </row>
    <row r="498" spans="2:23">
      <c r="B498" s="283"/>
      <c r="C498" s="283"/>
      <c r="D498" s="283"/>
      <c r="E498" s="283"/>
      <c r="F498" s="283"/>
      <c r="G498" s="283"/>
      <c r="H498" s="283"/>
      <c r="I498" s="283"/>
      <c r="J498" s="283"/>
      <c r="K498" s="283"/>
      <c r="L498" s="283"/>
      <c r="M498" s="283"/>
      <c r="N498" s="283"/>
      <c r="O498" s="283"/>
      <c r="P498" s="283"/>
      <c r="Q498" s="283"/>
      <c r="R498" s="283"/>
      <c r="S498" s="283"/>
      <c r="T498" s="283"/>
      <c r="U498" s="283"/>
      <c r="V498" s="283"/>
      <c r="W498" s="283"/>
    </row>
    <row r="499" spans="2:23">
      <c r="B499" s="283"/>
      <c r="C499" s="283"/>
      <c r="D499" s="283"/>
      <c r="E499" s="283"/>
      <c r="F499" s="283"/>
      <c r="G499" s="283"/>
      <c r="H499" s="283"/>
      <c r="I499" s="283"/>
      <c r="J499" s="283"/>
      <c r="K499" s="283"/>
      <c r="L499" s="283"/>
      <c r="M499" s="283"/>
      <c r="N499" s="283"/>
      <c r="O499" s="283"/>
      <c r="P499" s="283"/>
      <c r="Q499" s="283"/>
      <c r="R499" s="283"/>
      <c r="S499" s="283"/>
      <c r="T499" s="283"/>
      <c r="U499" s="283"/>
      <c r="V499" s="283"/>
      <c r="W499" s="283"/>
    </row>
    <row r="500" spans="2:23">
      <c r="B500" s="283"/>
      <c r="C500" s="283"/>
      <c r="D500" s="283"/>
      <c r="E500" s="283"/>
      <c r="F500" s="283"/>
      <c r="G500" s="283"/>
      <c r="H500" s="283"/>
      <c r="I500" s="283"/>
      <c r="J500" s="283"/>
      <c r="K500" s="283"/>
      <c r="L500" s="283"/>
      <c r="M500" s="283"/>
      <c r="N500" s="283"/>
      <c r="O500" s="283"/>
      <c r="P500" s="283"/>
      <c r="Q500" s="283"/>
      <c r="R500" s="283"/>
      <c r="S500" s="283"/>
      <c r="T500" s="283"/>
      <c r="U500" s="283"/>
      <c r="V500" s="283"/>
      <c r="W500" s="283"/>
    </row>
    <row r="501" spans="2:23">
      <c r="B501" s="283"/>
      <c r="C501" s="283"/>
      <c r="D501" s="283"/>
      <c r="E501" s="283"/>
      <c r="F501" s="283"/>
      <c r="G501" s="283"/>
      <c r="H501" s="283"/>
      <c r="I501" s="283"/>
      <c r="J501" s="283"/>
      <c r="K501" s="283"/>
      <c r="L501" s="283"/>
      <c r="M501" s="283"/>
      <c r="N501" s="283"/>
      <c r="O501" s="283"/>
      <c r="P501" s="283"/>
      <c r="Q501" s="283"/>
      <c r="R501" s="283"/>
      <c r="S501" s="283"/>
      <c r="T501" s="283"/>
      <c r="U501" s="283"/>
      <c r="V501" s="283"/>
      <c r="W501" s="283"/>
    </row>
    <row r="502" spans="2:23">
      <c r="B502" s="283"/>
      <c r="C502" s="283"/>
      <c r="D502" s="283"/>
      <c r="E502" s="283"/>
      <c r="F502" s="283"/>
      <c r="G502" s="283"/>
      <c r="H502" s="283"/>
      <c r="I502" s="283"/>
      <c r="J502" s="283"/>
      <c r="K502" s="283"/>
      <c r="L502" s="283"/>
      <c r="M502" s="283"/>
      <c r="N502" s="283"/>
      <c r="O502" s="283"/>
      <c r="P502" s="283"/>
      <c r="Q502" s="283"/>
      <c r="R502" s="283"/>
      <c r="S502" s="283"/>
      <c r="T502" s="283"/>
      <c r="U502" s="283"/>
      <c r="V502" s="283"/>
      <c r="W502" s="283"/>
    </row>
    <row r="503" spans="2:23">
      <c r="B503" s="283"/>
      <c r="C503" s="283"/>
      <c r="D503" s="283"/>
      <c r="E503" s="283"/>
      <c r="F503" s="283"/>
      <c r="G503" s="283"/>
      <c r="H503" s="283"/>
      <c r="I503" s="283"/>
      <c r="J503" s="283"/>
      <c r="K503" s="283"/>
      <c r="L503" s="283"/>
      <c r="M503" s="283"/>
      <c r="N503" s="283"/>
      <c r="O503" s="283"/>
      <c r="P503" s="283"/>
      <c r="Q503" s="283"/>
      <c r="R503" s="283"/>
      <c r="S503" s="283"/>
      <c r="T503" s="283"/>
      <c r="U503" s="283"/>
      <c r="V503" s="283"/>
      <c r="W503" s="283"/>
    </row>
    <row r="504" spans="2:23">
      <c r="B504" s="283"/>
      <c r="C504" s="283"/>
      <c r="D504" s="283"/>
      <c r="E504" s="283"/>
      <c r="F504" s="283"/>
      <c r="G504" s="283"/>
      <c r="H504" s="283"/>
      <c r="I504" s="283"/>
      <c r="J504" s="283"/>
      <c r="K504" s="283"/>
      <c r="L504" s="283"/>
      <c r="M504" s="283"/>
      <c r="N504" s="283"/>
      <c r="O504" s="283"/>
      <c r="P504" s="283"/>
      <c r="Q504" s="283"/>
      <c r="R504" s="283"/>
      <c r="S504" s="283"/>
      <c r="T504" s="283"/>
      <c r="U504" s="283"/>
      <c r="V504" s="283"/>
      <c r="W504" s="283"/>
    </row>
    <row r="505" spans="2:23">
      <c r="B505" s="283"/>
      <c r="C505" s="283"/>
      <c r="D505" s="283"/>
      <c r="E505" s="283"/>
      <c r="F505" s="283"/>
      <c r="G505" s="283"/>
      <c r="H505" s="283"/>
      <c r="I505" s="283"/>
      <c r="J505" s="283"/>
      <c r="K505" s="283"/>
      <c r="L505" s="283"/>
      <c r="M505" s="283"/>
      <c r="N505" s="283"/>
      <c r="O505" s="283"/>
      <c r="P505" s="283"/>
      <c r="Q505" s="283"/>
      <c r="R505" s="283"/>
      <c r="S505" s="283"/>
      <c r="T505" s="283"/>
      <c r="U505" s="283"/>
      <c r="V505" s="283"/>
      <c r="W505" s="283"/>
    </row>
    <row r="506" spans="2:23">
      <c r="B506" s="283"/>
      <c r="C506" s="283"/>
      <c r="D506" s="283"/>
      <c r="E506" s="283"/>
      <c r="F506" s="283"/>
      <c r="G506" s="283"/>
      <c r="H506" s="283"/>
      <c r="I506" s="283"/>
      <c r="J506" s="283"/>
      <c r="K506" s="283"/>
      <c r="L506" s="283"/>
      <c r="M506" s="283"/>
      <c r="N506" s="283"/>
      <c r="O506" s="283"/>
      <c r="P506" s="283"/>
      <c r="Q506" s="283"/>
      <c r="R506" s="283"/>
      <c r="S506" s="283"/>
      <c r="T506" s="283"/>
      <c r="U506" s="283"/>
      <c r="V506" s="283"/>
      <c r="W506" s="283"/>
    </row>
    <row r="507" spans="2:23">
      <c r="B507" s="283"/>
      <c r="C507" s="283"/>
      <c r="D507" s="283"/>
      <c r="E507" s="283"/>
      <c r="F507" s="283"/>
      <c r="G507" s="283"/>
      <c r="H507" s="283"/>
      <c r="I507" s="283"/>
      <c r="J507" s="283"/>
      <c r="K507" s="283"/>
      <c r="L507" s="283"/>
      <c r="M507" s="283"/>
      <c r="N507" s="283"/>
      <c r="O507" s="283"/>
      <c r="P507" s="283"/>
      <c r="Q507" s="283"/>
      <c r="R507" s="283"/>
      <c r="S507" s="283"/>
      <c r="T507" s="283"/>
      <c r="U507" s="283"/>
      <c r="V507" s="283"/>
      <c r="W507" s="283"/>
    </row>
    <row r="508" spans="2:23">
      <c r="B508" s="283"/>
      <c r="C508" s="283"/>
      <c r="D508" s="283"/>
      <c r="E508" s="283"/>
      <c r="F508" s="283"/>
      <c r="G508" s="283"/>
      <c r="H508" s="283"/>
      <c r="I508" s="283"/>
      <c r="J508" s="283"/>
      <c r="K508" s="283"/>
      <c r="L508" s="283"/>
      <c r="M508" s="283"/>
      <c r="N508" s="283"/>
      <c r="O508" s="283"/>
      <c r="P508" s="283"/>
      <c r="Q508" s="283"/>
      <c r="R508" s="283"/>
      <c r="S508" s="283"/>
      <c r="T508" s="283"/>
      <c r="U508" s="283"/>
      <c r="V508" s="283"/>
      <c r="W508" s="283"/>
    </row>
    <row r="509" spans="2:23">
      <c r="B509" s="283"/>
      <c r="C509" s="283"/>
      <c r="D509" s="283"/>
      <c r="E509" s="283"/>
      <c r="F509" s="283"/>
      <c r="G509" s="283"/>
      <c r="H509" s="283"/>
      <c r="I509" s="283"/>
      <c r="J509" s="283"/>
      <c r="K509" s="283"/>
      <c r="L509" s="283"/>
      <c r="M509" s="283"/>
      <c r="N509" s="283"/>
      <c r="O509" s="283"/>
      <c r="P509" s="283"/>
      <c r="Q509" s="283"/>
      <c r="R509" s="283"/>
      <c r="S509" s="283"/>
      <c r="T509" s="283"/>
      <c r="U509" s="283"/>
      <c r="V509" s="283"/>
      <c r="W509" s="283"/>
    </row>
    <row r="510" spans="2:23">
      <c r="B510" s="283"/>
      <c r="C510" s="283"/>
      <c r="D510" s="283"/>
      <c r="E510" s="283"/>
      <c r="F510" s="283"/>
      <c r="G510" s="283"/>
      <c r="H510" s="283"/>
      <c r="I510" s="283"/>
      <c r="J510" s="283"/>
      <c r="K510" s="283"/>
      <c r="L510" s="283"/>
      <c r="M510" s="283"/>
      <c r="N510" s="283"/>
      <c r="O510" s="283"/>
      <c r="P510" s="283"/>
      <c r="Q510" s="283"/>
      <c r="R510" s="283"/>
      <c r="S510" s="283"/>
      <c r="T510" s="283"/>
      <c r="U510" s="283"/>
      <c r="V510" s="283"/>
      <c r="W510" s="283"/>
    </row>
    <row r="511" spans="2:23">
      <c r="B511" s="283"/>
      <c r="C511" s="283"/>
      <c r="D511" s="283"/>
      <c r="E511" s="283"/>
      <c r="F511" s="283"/>
      <c r="G511" s="283"/>
      <c r="H511" s="283"/>
      <c r="I511" s="283"/>
      <c r="J511" s="283"/>
      <c r="K511" s="283"/>
      <c r="L511" s="283"/>
      <c r="M511" s="283"/>
      <c r="N511" s="283"/>
      <c r="O511" s="283"/>
      <c r="P511" s="283"/>
      <c r="Q511" s="283"/>
      <c r="R511" s="283"/>
      <c r="S511" s="283"/>
      <c r="T511" s="283"/>
      <c r="U511" s="283"/>
      <c r="V511" s="283"/>
      <c r="W511" s="283"/>
    </row>
    <row r="512" spans="2:23">
      <c r="B512" s="283"/>
      <c r="C512" s="283"/>
      <c r="D512" s="283"/>
      <c r="E512" s="283"/>
      <c r="F512" s="283"/>
      <c r="G512" s="283"/>
      <c r="H512" s="283"/>
      <c r="I512" s="283"/>
      <c r="J512" s="283"/>
      <c r="K512" s="283"/>
      <c r="L512" s="283"/>
      <c r="M512" s="283"/>
      <c r="N512" s="283"/>
      <c r="O512" s="283"/>
      <c r="P512" s="283"/>
      <c r="Q512" s="283"/>
      <c r="R512" s="283"/>
      <c r="S512" s="283"/>
      <c r="T512" s="283"/>
      <c r="U512" s="283"/>
      <c r="V512" s="283"/>
      <c r="W512" s="283"/>
    </row>
    <row r="513" spans="2:23">
      <c r="B513" s="283"/>
      <c r="C513" s="283"/>
      <c r="D513" s="283"/>
      <c r="E513" s="283"/>
      <c r="F513" s="283"/>
      <c r="G513" s="283"/>
      <c r="H513" s="283"/>
      <c r="I513" s="283"/>
      <c r="J513" s="283"/>
      <c r="K513" s="283"/>
      <c r="L513" s="283"/>
      <c r="M513" s="283"/>
      <c r="N513" s="283"/>
      <c r="O513" s="283"/>
      <c r="P513" s="283"/>
      <c r="Q513" s="283"/>
      <c r="R513" s="283"/>
      <c r="S513" s="283"/>
      <c r="T513" s="283"/>
      <c r="U513" s="283"/>
      <c r="V513" s="283"/>
      <c r="W513" s="283"/>
    </row>
    <row r="514" spans="2:23">
      <c r="B514" s="283"/>
      <c r="C514" s="283"/>
      <c r="D514" s="283"/>
      <c r="E514" s="283"/>
      <c r="F514" s="283"/>
      <c r="G514" s="283"/>
      <c r="H514" s="283"/>
      <c r="I514" s="283"/>
      <c r="J514" s="283"/>
      <c r="K514" s="283"/>
      <c r="L514" s="283"/>
      <c r="M514" s="283"/>
      <c r="N514" s="283"/>
      <c r="O514" s="283"/>
      <c r="P514" s="283"/>
      <c r="Q514" s="283"/>
      <c r="R514" s="283"/>
      <c r="S514" s="283"/>
      <c r="T514" s="283"/>
      <c r="U514" s="283"/>
      <c r="V514" s="283"/>
      <c r="W514" s="283"/>
    </row>
    <row r="515" spans="2:23">
      <c r="B515" s="283"/>
      <c r="C515" s="283"/>
      <c r="D515" s="283"/>
      <c r="E515" s="283"/>
      <c r="F515" s="283"/>
      <c r="G515" s="283"/>
      <c r="H515" s="283"/>
      <c r="I515" s="283"/>
      <c r="J515" s="283"/>
      <c r="K515" s="283"/>
      <c r="L515" s="283"/>
      <c r="M515" s="283"/>
      <c r="N515" s="283"/>
      <c r="O515" s="283"/>
      <c r="P515" s="283"/>
      <c r="Q515" s="283"/>
      <c r="R515" s="283"/>
      <c r="S515" s="283"/>
      <c r="T515" s="283"/>
      <c r="U515" s="283"/>
      <c r="V515" s="283"/>
      <c r="W515" s="283"/>
    </row>
    <row r="516" spans="2:23">
      <c r="B516" s="283"/>
      <c r="C516" s="283"/>
      <c r="D516" s="283"/>
      <c r="E516" s="283"/>
      <c r="F516" s="283"/>
      <c r="G516" s="283"/>
      <c r="H516" s="283"/>
      <c r="I516" s="283"/>
      <c r="J516" s="283"/>
      <c r="K516" s="283"/>
      <c r="L516" s="283"/>
      <c r="M516" s="283"/>
      <c r="N516" s="283"/>
      <c r="O516" s="283"/>
      <c r="P516" s="283"/>
      <c r="Q516" s="283"/>
      <c r="R516" s="283"/>
      <c r="S516" s="283"/>
      <c r="T516" s="283"/>
      <c r="U516" s="283"/>
      <c r="V516" s="283"/>
      <c r="W516" s="283"/>
    </row>
    <row r="517" spans="2:23">
      <c r="B517" s="283"/>
      <c r="C517" s="283"/>
      <c r="D517" s="283"/>
      <c r="E517" s="283"/>
      <c r="F517" s="283"/>
      <c r="G517" s="283"/>
      <c r="H517" s="283"/>
      <c r="I517" s="283"/>
      <c r="J517" s="283"/>
      <c r="K517" s="283"/>
      <c r="L517" s="283"/>
      <c r="M517" s="283"/>
      <c r="N517" s="283"/>
      <c r="O517" s="283"/>
      <c r="P517" s="283"/>
      <c r="Q517" s="283"/>
      <c r="R517" s="283"/>
      <c r="S517" s="283"/>
      <c r="T517" s="283"/>
      <c r="U517" s="283"/>
      <c r="V517" s="283"/>
      <c r="W517" s="283"/>
    </row>
    <row r="518" spans="2:23">
      <c r="B518" s="283"/>
      <c r="C518" s="283"/>
      <c r="D518" s="283"/>
      <c r="E518" s="283"/>
      <c r="F518" s="283"/>
      <c r="G518" s="283"/>
      <c r="H518" s="283"/>
      <c r="I518" s="283"/>
      <c r="J518" s="283"/>
      <c r="K518" s="283"/>
      <c r="L518" s="283"/>
      <c r="M518" s="283"/>
      <c r="N518" s="283"/>
      <c r="O518" s="283"/>
      <c r="P518" s="283"/>
      <c r="Q518" s="283"/>
      <c r="R518" s="283"/>
      <c r="S518" s="283"/>
      <c r="T518" s="283"/>
      <c r="U518" s="283"/>
      <c r="V518" s="283"/>
      <c r="W518" s="283"/>
    </row>
    <row r="519" spans="2:23">
      <c r="B519" s="283"/>
      <c r="C519" s="283"/>
      <c r="D519" s="283"/>
      <c r="E519" s="283"/>
      <c r="F519" s="283"/>
      <c r="G519" s="283"/>
      <c r="H519" s="283"/>
      <c r="I519" s="283"/>
      <c r="J519" s="283"/>
      <c r="K519" s="283"/>
      <c r="L519" s="283"/>
      <c r="M519" s="283"/>
      <c r="N519" s="283"/>
      <c r="O519" s="283"/>
      <c r="P519" s="283"/>
      <c r="Q519" s="283"/>
      <c r="R519" s="283"/>
      <c r="S519" s="283"/>
      <c r="T519" s="283"/>
      <c r="U519" s="283"/>
      <c r="V519" s="283"/>
      <c r="W519" s="283"/>
    </row>
    <row r="520" spans="2:23">
      <c r="B520" s="283"/>
      <c r="C520" s="283"/>
      <c r="D520" s="283"/>
      <c r="E520" s="283"/>
      <c r="F520" s="283"/>
      <c r="G520" s="283"/>
      <c r="H520" s="283"/>
      <c r="I520" s="283"/>
      <c r="J520" s="283"/>
      <c r="K520" s="283"/>
      <c r="L520" s="283"/>
      <c r="M520" s="283"/>
      <c r="N520" s="283"/>
      <c r="O520" s="283"/>
      <c r="P520" s="283"/>
      <c r="Q520" s="283"/>
      <c r="R520" s="283"/>
      <c r="S520" s="283"/>
      <c r="T520" s="283"/>
      <c r="U520" s="283"/>
      <c r="V520" s="283"/>
      <c r="W520" s="283"/>
    </row>
    <row r="521" spans="2:23">
      <c r="B521" s="283"/>
      <c r="C521" s="283"/>
      <c r="D521" s="283"/>
      <c r="E521" s="283"/>
      <c r="F521" s="283"/>
      <c r="G521" s="283"/>
      <c r="H521" s="283"/>
      <c r="I521" s="283"/>
      <c r="J521" s="283"/>
      <c r="K521" s="283"/>
      <c r="L521" s="283"/>
      <c r="M521" s="283"/>
      <c r="N521" s="283"/>
      <c r="O521" s="283"/>
      <c r="P521" s="283"/>
      <c r="Q521" s="283"/>
      <c r="R521" s="283"/>
      <c r="S521" s="283"/>
      <c r="T521" s="283"/>
      <c r="U521" s="283"/>
      <c r="V521" s="283"/>
      <c r="W521" s="283"/>
    </row>
    <row r="522" spans="2:23">
      <c r="B522" s="283"/>
      <c r="C522" s="283"/>
      <c r="D522" s="283"/>
      <c r="E522" s="283"/>
      <c r="F522" s="283"/>
      <c r="G522" s="283"/>
      <c r="H522" s="283"/>
      <c r="I522" s="283"/>
      <c r="J522" s="283"/>
      <c r="K522" s="283"/>
      <c r="L522" s="283"/>
      <c r="M522" s="283"/>
      <c r="N522" s="283"/>
      <c r="O522" s="283"/>
      <c r="P522" s="283"/>
      <c r="Q522" s="283"/>
      <c r="R522" s="283"/>
      <c r="S522" s="283"/>
      <c r="T522" s="283"/>
      <c r="U522" s="283"/>
      <c r="V522" s="283"/>
      <c r="W522" s="283"/>
    </row>
    <row r="523" spans="2:23">
      <c r="B523" s="283"/>
      <c r="C523" s="283"/>
      <c r="D523" s="283"/>
      <c r="E523" s="283"/>
      <c r="F523" s="283"/>
      <c r="G523" s="283"/>
      <c r="H523" s="283"/>
      <c r="I523" s="283"/>
      <c r="J523" s="283"/>
      <c r="K523" s="283"/>
      <c r="L523" s="283"/>
      <c r="M523" s="283"/>
      <c r="N523" s="283"/>
      <c r="O523" s="283"/>
      <c r="P523" s="283"/>
      <c r="Q523" s="283"/>
      <c r="R523" s="283"/>
      <c r="S523" s="283"/>
      <c r="T523" s="283"/>
      <c r="U523" s="283"/>
      <c r="V523" s="283"/>
      <c r="W523" s="283"/>
    </row>
    <row r="524" spans="2:23">
      <c r="B524" s="283"/>
      <c r="C524" s="283"/>
      <c r="D524" s="283"/>
      <c r="E524" s="283"/>
      <c r="F524" s="283"/>
      <c r="G524" s="283"/>
      <c r="H524" s="283"/>
      <c r="I524" s="283"/>
      <c r="J524" s="283"/>
      <c r="K524" s="283"/>
      <c r="L524" s="283"/>
      <c r="M524" s="283"/>
      <c r="N524" s="283"/>
      <c r="O524" s="283"/>
      <c r="P524" s="283"/>
      <c r="Q524" s="283"/>
      <c r="R524" s="283"/>
      <c r="S524" s="283"/>
      <c r="T524" s="283"/>
      <c r="U524" s="283"/>
      <c r="V524" s="283"/>
      <c r="W524" s="283"/>
    </row>
    <row r="525" spans="2:23">
      <c r="B525" s="283"/>
      <c r="C525" s="283"/>
      <c r="D525" s="283"/>
      <c r="E525" s="283"/>
      <c r="F525" s="283"/>
      <c r="G525" s="283"/>
      <c r="H525" s="283"/>
      <c r="I525" s="283"/>
      <c r="J525" s="283"/>
      <c r="K525" s="283"/>
      <c r="L525" s="283"/>
      <c r="M525" s="283"/>
      <c r="N525" s="283"/>
      <c r="O525" s="283"/>
      <c r="P525" s="283"/>
      <c r="Q525" s="283"/>
      <c r="R525" s="283"/>
      <c r="S525" s="283"/>
      <c r="T525" s="283"/>
      <c r="U525" s="283"/>
      <c r="V525" s="283"/>
      <c r="W525" s="283"/>
    </row>
    <row r="526" spans="2:23">
      <c r="B526" s="283"/>
      <c r="C526" s="283"/>
      <c r="D526" s="283"/>
      <c r="E526" s="283"/>
      <c r="F526" s="283"/>
      <c r="G526" s="283"/>
      <c r="H526" s="283"/>
      <c r="I526" s="283"/>
      <c r="J526" s="283"/>
      <c r="K526" s="283"/>
      <c r="L526" s="283"/>
      <c r="M526" s="283"/>
      <c r="N526" s="283"/>
      <c r="O526" s="283"/>
      <c r="P526" s="283"/>
      <c r="Q526" s="283"/>
      <c r="R526" s="283"/>
      <c r="S526" s="283"/>
      <c r="T526" s="283"/>
      <c r="U526" s="283"/>
      <c r="V526" s="283"/>
      <c r="W526" s="283"/>
    </row>
    <row r="527" spans="2:23">
      <c r="B527" s="283"/>
      <c r="C527" s="283"/>
      <c r="D527" s="283"/>
      <c r="E527" s="283"/>
      <c r="F527" s="283"/>
      <c r="G527" s="283"/>
      <c r="H527" s="283"/>
      <c r="I527" s="283"/>
      <c r="J527" s="283"/>
      <c r="K527" s="283"/>
      <c r="L527" s="283"/>
      <c r="M527" s="283"/>
      <c r="N527" s="283"/>
      <c r="O527" s="283"/>
      <c r="P527" s="283"/>
      <c r="Q527" s="283"/>
      <c r="R527" s="283"/>
      <c r="S527" s="283"/>
      <c r="T527" s="283"/>
      <c r="U527" s="283"/>
      <c r="V527" s="283"/>
      <c r="W527" s="283"/>
    </row>
    <row r="528" spans="2:23">
      <c r="B528" s="283"/>
      <c r="C528" s="283"/>
      <c r="D528" s="283"/>
      <c r="E528" s="283"/>
      <c r="F528" s="283"/>
      <c r="G528" s="283"/>
      <c r="H528" s="283"/>
      <c r="I528" s="283"/>
      <c r="J528" s="283"/>
      <c r="K528" s="283"/>
      <c r="L528" s="283"/>
      <c r="M528" s="283"/>
      <c r="N528" s="283"/>
      <c r="O528" s="283"/>
      <c r="P528" s="283"/>
      <c r="Q528" s="283"/>
      <c r="R528" s="283"/>
      <c r="S528" s="283"/>
      <c r="T528" s="283"/>
      <c r="U528" s="283"/>
      <c r="V528" s="283"/>
      <c r="W528" s="283"/>
    </row>
    <row r="529" spans="2:23">
      <c r="B529" s="283"/>
      <c r="C529" s="283"/>
      <c r="D529" s="283"/>
      <c r="E529" s="283"/>
      <c r="F529" s="283"/>
      <c r="G529" s="283"/>
      <c r="H529" s="283"/>
      <c r="I529" s="283"/>
      <c r="J529" s="283"/>
      <c r="K529" s="283"/>
      <c r="L529" s="283"/>
      <c r="M529" s="283"/>
      <c r="N529" s="283"/>
      <c r="O529" s="283"/>
      <c r="P529" s="283"/>
      <c r="Q529" s="283"/>
      <c r="R529" s="283"/>
      <c r="S529" s="283"/>
      <c r="T529" s="283"/>
      <c r="U529" s="283"/>
      <c r="V529" s="283"/>
      <c r="W529" s="283"/>
    </row>
    <row r="530" spans="2:23">
      <c r="B530" s="283"/>
      <c r="C530" s="283"/>
      <c r="D530" s="283"/>
      <c r="E530" s="283"/>
      <c r="F530" s="283"/>
      <c r="G530" s="283"/>
      <c r="H530" s="283"/>
      <c r="I530" s="283"/>
      <c r="J530" s="283"/>
      <c r="K530" s="283"/>
      <c r="L530" s="283"/>
      <c r="M530" s="283"/>
      <c r="N530" s="283"/>
      <c r="O530" s="283"/>
      <c r="P530" s="283"/>
      <c r="Q530" s="283"/>
      <c r="R530" s="283"/>
      <c r="S530" s="283"/>
      <c r="T530" s="283"/>
      <c r="U530" s="283"/>
      <c r="V530" s="283"/>
      <c r="W530" s="283"/>
    </row>
    <row r="531" spans="2:23">
      <c r="B531" s="283"/>
      <c r="C531" s="283"/>
      <c r="D531" s="283"/>
      <c r="E531" s="283"/>
      <c r="F531" s="283"/>
      <c r="G531" s="283"/>
      <c r="H531" s="283"/>
      <c r="I531" s="283"/>
      <c r="J531" s="283"/>
      <c r="K531" s="283"/>
      <c r="L531" s="283"/>
      <c r="M531" s="283"/>
      <c r="N531" s="283"/>
      <c r="O531" s="283"/>
      <c r="P531" s="283"/>
      <c r="Q531" s="283"/>
      <c r="R531" s="283"/>
      <c r="S531" s="283"/>
      <c r="T531" s="283"/>
      <c r="U531" s="283"/>
      <c r="V531" s="283"/>
      <c r="W531" s="283"/>
    </row>
    <row r="532" spans="2:23">
      <c r="B532" s="283"/>
      <c r="C532" s="283"/>
      <c r="D532" s="283"/>
      <c r="E532" s="283"/>
      <c r="F532" s="283"/>
      <c r="G532" s="283"/>
      <c r="H532" s="283"/>
      <c r="I532" s="283"/>
      <c r="J532" s="283"/>
      <c r="K532" s="283"/>
      <c r="L532" s="283"/>
      <c r="M532" s="283"/>
      <c r="N532" s="283"/>
      <c r="O532" s="283"/>
      <c r="P532" s="283"/>
      <c r="Q532" s="283"/>
      <c r="R532" s="283"/>
      <c r="S532" s="283"/>
      <c r="T532" s="283"/>
      <c r="U532" s="283"/>
      <c r="V532" s="283"/>
      <c r="W532" s="283"/>
    </row>
    <row r="533" spans="2:23">
      <c r="B533" s="283"/>
      <c r="C533" s="283"/>
      <c r="D533" s="283"/>
      <c r="E533" s="283"/>
      <c r="F533" s="283"/>
      <c r="G533" s="283"/>
      <c r="H533" s="283"/>
      <c r="I533" s="283"/>
      <c r="J533" s="283"/>
      <c r="K533" s="283"/>
      <c r="L533" s="283"/>
      <c r="M533" s="283"/>
      <c r="N533" s="283"/>
      <c r="O533" s="283"/>
      <c r="P533" s="283"/>
      <c r="Q533" s="283"/>
      <c r="R533" s="283"/>
      <c r="S533" s="283"/>
      <c r="T533" s="283"/>
      <c r="U533" s="283"/>
      <c r="V533" s="283"/>
      <c r="W533" s="283"/>
    </row>
    <row r="534" spans="2:23">
      <c r="B534" s="283"/>
      <c r="C534" s="283"/>
      <c r="D534" s="283"/>
      <c r="E534" s="283"/>
      <c r="F534" s="283"/>
      <c r="G534" s="283"/>
      <c r="H534" s="283"/>
      <c r="I534" s="283"/>
      <c r="J534" s="283"/>
      <c r="K534" s="283"/>
      <c r="L534" s="283"/>
      <c r="M534" s="283"/>
      <c r="N534" s="283"/>
      <c r="O534" s="283"/>
      <c r="P534" s="283"/>
      <c r="Q534" s="283"/>
      <c r="R534" s="283"/>
      <c r="S534" s="283"/>
      <c r="T534" s="283"/>
      <c r="U534" s="283"/>
      <c r="V534" s="283"/>
      <c r="W534" s="283"/>
    </row>
    <row r="535" spans="2:23">
      <c r="B535" s="283"/>
      <c r="C535" s="283"/>
      <c r="D535" s="283"/>
      <c r="E535" s="283"/>
      <c r="F535" s="283"/>
      <c r="G535" s="283"/>
      <c r="H535" s="283"/>
      <c r="I535" s="283"/>
      <c r="J535" s="283"/>
      <c r="K535" s="283"/>
      <c r="L535" s="283"/>
      <c r="M535" s="283"/>
      <c r="N535" s="283"/>
      <c r="O535" s="283"/>
      <c r="P535" s="283"/>
      <c r="Q535" s="283"/>
      <c r="R535" s="283"/>
      <c r="S535" s="283"/>
      <c r="T535" s="283"/>
      <c r="U535" s="283"/>
      <c r="V535" s="283"/>
      <c r="W535" s="283"/>
    </row>
    <row r="536" spans="2:23">
      <c r="B536" s="283"/>
      <c r="C536" s="283"/>
      <c r="D536" s="283"/>
      <c r="E536" s="283"/>
      <c r="F536" s="283"/>
      <c r="G536" s="283"/>
      <c r="H536" s="283"/>
      <c r="I536" s="283"/>
      <c r="J536" s="283"/>
      <c r="K536" s="283"/>
      <c r="L536" s="283"/>
      <c r="M536" s="283"/>
      <c r="N536" s="283"/>
      <c r="O536" s="283"/>
      <c r="P536" s="283"/>
      <c r="Q536" s="283"/>
      <c r="R536" s="283"/>
      <c r="S536" s="283"/>
      <c r="T536" s="283"/>
      <c r="U536" s="283"/>
      <c r="V536" s="283"/>
      <c r="W536" s="283"/>
    </row>
    <row r="537" spans="2:23">
      <c r="B537" s="283"/>
      <c r="C537" s="283"/>
      <c r="D537" s="283"/>
      <c r="E537" s="283"/>
      <c r="F537" s="283"/>
      <c r="G537" s="283"/>
      <c r="H537" s="283"/>
      <c r="I537" s="283"/>
      <c r="J537" s="283"/>
      <c r="K537" s="283"/>
      <c r="L537" s="283"/>
      <c r="M537" s="283"/>
      <c r="N537" s="283"/>
      <c r="O537" s="283"/>
      <c r="P537" s="283"/>
      <c r="Q537" s="283"/>
      <c r="R537" s="283"/>
      <c r="S537" s="283"/>
      <c r="T537" s="283"/>
      <c r="U537" s="283"/>
      <c r="V537" s="283"/>
      <c r="W537" s="283"/>
    </row>
    <row r="538" spans="2:23">
      <c r="B538" s="283"/>
      <c r="C538" s="283"/>
      <c r="D538" s="283"/>
      <c r="E538" s="283"/>
      <c r="F538" s="283"/>
      <c r="G538" s="283"/>
      <c r="H538" s="283"/>
      <c r="I538" s="283"/>
      <c r="J538" s="283"/>
      <c r="K538" s="283"/>
      <c r="L538" s="283"/>
      <c r="M538" s="283"/>
      <c r="N538" s="283"/>
      <c r="O538" s="283"/>
      <c r="P538" s="283"/>
      <c r="Q538" s="283"/>
      <c r="R538" s="283"/>
      <c r="S538" s="283"/>
      <c r="T538" s="283"/>
      <c r="U538" s="283"/>
      <c r="V538" s="283"/>
      <c r="W538" s="283"/>
    </row>
    <row r="539" spans="2:23">
      <c r="B539" s="283"/>
      <c r="C539" s="283"/>
      <c r="D539" s="283"/>
      <c r="E539" s="283"/>
      <c r="F539" s="283"/>
      <c r="G539" s="283"/>
      <c r="H539" s="283"/>
      <c r="I539" s="283"/>
      <c r="J539" s="283"/>
      <c r="K539" s="283"/>
      <c r="L539" s="283"/>
      <c r="M539" s="283"/>
      <c r="N539" s="283"/>
      <c r="O539" s="283"/>
      <c r="P539" s="283"/>
      <c r="Q539" s="283"/>
      <c r="R539" s="283"/>
      <c r="S539" s="283"/>
      <c r="T539" s="283"/>
      <c r="U539" s="283"/>
      <c r="V539" s="283"/>
      <c r="W539" s="283"/>
    </row>
    <row r="540" spans="2:23">
      <c r="B540" s="283"/>
      <c r="C540" s="283"/>
      <c r="D540" s="283"/>
      <c r="E540" s="283"/>
      <c r="F540" s="283"/>
      <c r="G540" s="283"/>
      <c r="H540" s="283"/>
      <c r="I540" s="283"/>
      <c r="J540" s="283"/>
      <c r="K540" s="283"/>
      <c r="L540" s="283"/>
      <c r="M540" s="283"/>
      <c r="N540" s="283"/>
      <c r="O540" s="283"/>
      <c r="P540" s="283"/>
      <c r="Q540" s="283"/>
      <c r="R540" s="283"/>
      <c r="S540" s="283"/>
      <c r="T540" s="283"/>
      <c r="U540" s="283"/>
      <c r="V540" s="283"/>
      <c r="W540" s="283"/>
    </row>
    <row r="541" spans="2:23">
      <c r="B541" s="283"/>
      <c r="C541" s="283"/>
      <c r="D541" s="283"/>
      <c r="E541" s="283"/>
      <c r="F541" s="283"/>
      <c r="G541" s="283"/>
      <c r="H541" s="283"/>
      <c r="I541" s="283"/>
      <c r="J541" s="283"/>
      <c r="K541" s="283"/>
      <c r="L541" s="283"/>
      <c r="M541" s="283"/>
      <c r="N541" s="283"/>
      <c r="O541" s="283"/>
      <c r="P541" s="283"/>
      <c r="Q541" s="283"/>
      <c r="R541" s="283"/>
      <c r="S541" s="283"/>
      <c r="T541" s="283"/>
      <c r="U541" s="283"/>
      <c r="V541" s="283"/>
      <c r="W541" s="283"/>
    </row>
    <row r="542" spans="2:23">
      <c r="B542" s="283"/>
      <c r="C542" s="283"/>
      <c r="D542" s="283"/>
      <c r="E542" s="283"/>
      <c r="F542" s="283"/>
      <c r="G542" s="283"/>
      <c r="H542" s="283"/>
      <c r="I542" s="283"/>
      <c r="J542" s="283"/>
      <c r="K542" s="283"/>
      <c r="L542" s="283"/>
      <c r="M542" s="283"/>
      <c r="N542" s="283"/>
      <c r="O542" s="283"/>
      <c r="P542" s="283"/>
      <c r="Q542" s="283"/>
      <c r="R542" s="283"/>
      <c r="S542" s="283"/>
      <c r="T542" s="283"/>
      <c r="U542" s="283"/>
      <c r="V542" s="283"/>
      <c r="W542" s="283"/>
    </row>
    <row r="543" spans="2:23">
      <c r="B543" s="283"/>
      <c r="C543" s="283"/>
      <c r="D543" s="283"/>
      <c r="E543" s="283"/>
      <c r="F543" s="283"/>
      <c r="G543" s="283"/>
      <c r="H543" s="283"/>
      <c r="I543" s="283"/>
      <c r="J543" s="283"/>
      <c r="K543" s="283"/>
      <c r="L543" s="283"/>
      <c r="M543" s="283"/>
      <c r="N543" s="283"/>
      <c r="O543" s="283"/>
      <c r="P543" s="283"/>
      <c r="Q543" s="283"/>
      <c r="R543" s="283"/>
      <c r="S543" s="283"/>
      <c r="T543" s="283"/>
      <c r="U543" s="283"/>
      <c r="V543" s="283"/>
      <c r="W543" s="283"/>
    </row>
    <row r="544" spans="2:23">
      <c r="B544" s="283"/>
      <c r="C544" s="283"/>
      <c r="D544" s="283"/>
      <c r="E544" s="283"/>
      <c r="F544" s="283"/>
      <c r="G544" s="283"/>
      <c r="H544" s="283"/>
      <c r="I544" s="283"/>
      <c r="J544" s="283"/>
      <c r="K544" s="283"/>
      <c r="L544" s="283"/>
      <c r="M544" s="283"/>
      <c r="N544" s="283"/>
      <c r="O544" s="283"/>
      <c r="P544" s="283"/>
      <c r="Q544" s="283"/>
      <c r="R544" s="283"/>
      <c r="S544" s="283"/>
      <c r="T544" s="283"/>
      <c r="U544" s="283"/>
      <c r="V544" s="283"/>
      <c r="W544" s="283"/>
    </row>
    <row r="545" spans="2:23">
      <c r="B545" s="283"/>
      <c r="C545" s="283"/>
      <c r="D545" s="283"/>
      <c r="E545" s="283"/>
      <c r="F545" s="283"/>
      <c r="G545" s="283"/>
      <c r="H545" s="283"/>
      <c r="I545" s="283"/>
      <c r="J545" s="283"/>
      <c r="K545" s="283"/>
      <c r="L545" s="283"/>
      <c r="M545" s="283"/>
      <c r="N545" s="283"/>
      <c r="O545" s="283"/>
      <c r="P545" s="283"/>
      <c r="Q545" s="283"/>
      <c r="R545" s="283"/>
      <c r="S545" s="283"/>
      <c r="T545" s="283"/>
      <c r="U545" s="283"/>
      <c r="V545" s="283"/>
      <c r="W545" s="283"/>
    </row>
    <row r="546" spans="2:23">
      <c r="B546" s="283"/>
      <c r="C546" s="283"/>
      <c r="D546" s="283"/>
      <c r="E546" s="283"/>
      <c r="F546" s="283"/>
      <c r="G546" s="283"/>
      <c r="H546" s="283"/>
      <c r="I546" s="283"/>
      <c r="J546" s="283"/>
      <c r="K546" s="283"/>
      <c r="L546" s="283"/>
      <c r="M546" s="283"/>
      <c r="N546" s="283"/>
      <c r="O546" s="283"/>
      <c r="P546" s="283"/>
      <c r="Q546" s="283"/>
      <c r="R546" s="283"/>
      <c r="S546" s="283"/>
      <c r="T546" s="283"/>
      <c r="U546" s="283"/>
      <c r="V546" s="283"/>
      <c r="W546" s="283"/>
    </row>
    <row r="547" spans="2:23">
      <c r="B547" s="283"/>
      <c r="C547" s="283"/>
      <c r="D547" s="283"/>
      <c r="E547" s="283"/>
      <c r="F547" s="283"/>
      <c r="G547" s="283"/>
      <c r="H547" s="283"/>
      <c r="I547" s="283"/>
      <c r="J547" s="283"/>
      <c r="K547" s="283"/>
      <c r="L547" s="283"/>
      <c r="M547" s="283"/>
      <c r="N547" s="283"/>
      <c r="O547" s="283"/>
      <c r="P547" s="283"/>
      <c r="Q547" s="283"/>
      <c r="R547" s="283"/>
      <c r="S547" s="283"/>
      <c r="T547" s="283"/>
      <c r="U547" s="283"/>
      <c r="V547" s="283"/>
      <c r="W547" s="283"/>
    </row>
    <row r="548" spans="2:23">
      <c r="B548" s="283"/>
      <c r="C548" s="283"/>
      <c r="D548" s="283"/>
      <c r="E548" s="283"/>
      <c r="F548" s="283"/>
      <c r="G548" s="283"/>
      <c r="H548" s="283"/>
      <c r="I548" s="283"/>
      <c r="J548" s="283"/>
      <c r="K548" s="283"/>
      <c r="L548" s="283"/>
      <c r="M548" s="283"/>
      <c r="N548" s="283"/>
      <c r="O548" s="283"/>
      <c r="P548" s="283"/>
      <c r="Q548" s="283"/>
      <c r="R548" s="283"/>
      <c r="S548" s="283"/>
      <c r="T548" s="283"/>
      <c r="U548" s="283"/>
      <c r="V548" s="283"/>
      <c r="W548" s="283"/>
    </row>
    <row r="549" spans="2:23">
      <c r="B549" s="283"/>
      <c r="C549" s="283"/>
      <c r="D549" s="283"/>
      <c r="E549" s="283"/>
      <c r="F549" s="283"/>
      <c r="G549" s="283"/>
      <c r="H549" s="283"/>
      <c r="I549" s="283"/>
      <c r="J549" s="283"/>
      <c r="K549" s="283"/>
      <c r="L549" s="283"/>
      <c r="M549" s="283"/>
      <c r="N549" s="283"/>
      <c r="O549" s="283"/>
      <c r="P549" s="283"/>
      <c r="Q549" s="283"/>
      <c r="R549" s="283"/>
      <c r="S549" s="283"/>
      <c r="T549" s="283"/>
      <c r="U549" s="283"/>
      <c r="V549" s="283"/>
      <c r="W549" s="283"/>
    </row>
    <row r="550" spans="2:23">
      <c r="B550" s="283"/>
      <c r="C550" s="283"/>
      <c r="D550" s="283"/>
      <c r="E550" s="283"/>
      <c r="F550" s="283"/>
      <c r="G550" s="283"/>
      <c r="H550" s="283"/>
      <c r="I550" s="283"/>
      <c r="J550" s="283"/>
      <c r="K550" s="283"/>
      <c r="L550" s="283"/>
      <c r="M550" s="283"/>
      <c r="N550" s="283"/>
      <c r="O550" s="283"/>
      <c r="P550" s="283"/>
      <c r="Q550" s="283"/>
      <c r="R550" s="283"/>
      <c r="S550" s="283"/>
      <c r="T550" s="283"/>
      <c r="U550" s="283"/>
      <c r="V550" s="283"/>
      <c r="W550" s="283"/>
    </row>
    <row r="551" spans="2:23">
      <c r="B551" s="283"/>
      <c r="C551" s="283"/>
      <c r="D551" s="283"/>
      <c r="E551" s="283"/>
      <c r="F551" s="283"/>
      <c r="G551" s="283"/>
      <c r="H551" s="283"/>
      <c r="I551" s="283"/>
      <c r="J551" s="283"/>
      <c r="K551" s="283"/>
      <c r="L551" s="283"/>
      <c r="M551" s="283"/>
      <c r="N551" s="283"/>
      <c r="O551" s="283"/>
      <c r="P551" s="283"/>
      <c r="Q551" s="283"/>
      <c r="R551" s="283"/>
      <c r="S551" s="283"/>
      <c r="T551" s="283"/>
      <c r="U551" s="283"/>
      <c r="V551" s="283"/>
      <c r="W551" s="283"/>
    </row>
    <row r="552" spans="2:23">
      <c r="B552" s="283"/>
      <c r="C552" s="283"/>
      <c r="D552" s="283"/>
      <c r="E552" s="283"/>
      <c r="F552" s="283"/>
      <c r="G552" s="283"/>
      <c r="H552" s="283"/>
      <c r="I552" s="283"/>
      <c r="J552" s="283"/>
      <c r="K552" s="283"/>
      <c r="L552" s="283"/>
      <c r="M552" s="283"/>
      <c r="N552" s="283"/>
      <c r="O552" s="283"/>
      <c r="P552" s="283"/>
      <c r="Q552" s="283"/>
      <c r="R552" s="283"/>
      <c r="S552" s="283"/>
      <c r="T552" s="283"/>
      <c r="U552" s="283"/>
      <c r="V552" s="283"/>
      <c r="W552" s="283"/>
    </row>
    <row r="553" spans="2:23">
      <c r="B553" s="283"/>
      <c r="C553" s="283"/>
      <c r="D553" s="283"/>
      <c r="E553" s="283"/>
      <c r="F553" s="283"/>
      <c r="G553" s="283"/>
      <c r="H553" s="283"/>
      <c r="I553" s="283"/>
      <c r="J553" s="283"/>
      <c r="K553" s="283"/>
      <c r="L553" s="283"/>
      <c r="M553" s="283"/>
      <c r="N553" s="283"/>
      <c r="O553" s="283"/>
      <c r="P553" s="283"/>
      <c r="Q553" s="283"/>
      <c r="R553" s="283"/>
      <c r="S553" s="283"/>
      <c r="T553" s="283"/>
      <c r="U553" s="283"/>
      <c r="V553" s="283"/>
      <c r="W553" s="283"/>
    </row>
    <row r="554" spans="2:23">
      <c r="B554" s="283"/>
      <c r="C554" s="283"/>
      <c r="D554" s="283"/>
      <c r="E554" s="283"/>
      <c r="F554" s="283"/>
      <c r="G554" s="283"/>
      <c r="H554" s="283"/>
      <c r="I554" s="283"/>
      <c r="J554" s="283"/>
      <c r="K554" s="283"/>
      <c r="L554" s="283"/>
      <c r="M554" s="283"/>
      <c r="N554" s="283"/>
      <c r="O554" s="283"/>
      <c r="P554" s="283"/>
      <c r="Q554" s="283"/>
      <c r="R554" s="283"/>
      <c r="S554" s="283"/>
      <c r="T554" s="283"/>
      <c r="U554" s="283"/>
      <c r="V554" s="283"/>
      <c r="W554" s="283"/>
    </row>
    <row r="555" spans="2:23">
      <c r="B555" s="283"/>
      <c r="C555" s="283"/>
      <c r="D555" s="283"/>
      <c r="E555" s="283"/>
      <c r="F555" s="283"/>
      <c r="G555" s="283"/>
      <c r="H555" s="283"/>
      <c r="I555" s="283"/>
      <c r="J555" s="283"/>
      <c r="K555" s="283"/>
      <c r="L555" s="283"/>
      <c r="M555" s="283"/>
      <c r="N555" s="283"/>
      <c r="O555" s="283"/>
      <c r="P555" s="283"/>
      <c r="Q555" s="283"/>
      <c r="R555" s="283"/>
      <c r="S555" s="283"/>
      <c r="T555" s="283"/>
      <c r="U555" s="283"/>
      <c r="V555" s="283"/>
      <c r="W555" s="283"/>
    </row>
    <row r="556" spans="2:23">
      <c r="B556" s="283"/>
      <c r="C556" s="283"/>
      <c r="D556" s="283"/>
      <c r="E556" s="283"/>
      <c r="F556" s="283"/>
      <c r="G556" s="283"/>
      <c r="H556" s="283"/>
      <c r="I556" s="283"/>
      <c r="J556" s="283"/>
      <c r="K556" s="283"/>
      <c r="L556" s="283"/>
      <c r="M556" s="283"/>
      <c r="N556" s="283"/>
      <c r="O556" s="283"/>
      <c r="P556" s="283"/>
      <c r="Q556" s="283"/>
      <c r="R556" s="283"/>
      <c r="S556" s="283"/>
      <c r="T556" s="283"/>
      <c r="U556" s="283"/>
      <c r="V556" s="283"/>
      <c r="W556" s="283"/>
    </row>
    <row r="557" spans="2:23">
      <c r="B557" s="283"/>
      <c r="C557" s="283"/>
      <c r="D557" s="283"/>
      <c r="E557" s="283"/>
      <c r="F557" s="283"/>
      <c r="G557" s="283"/>
      <c r="H557" s="283"/>
      <c r="I557" s="283"/>
      <c r="J557" s="283"/>
      <c r="K557" s="283"/>
      <c r="L557" s="283"/>
      <c r="M557" s="283"/>
      <c r="N557" s="283"/>
      <c r="O557" s="283"/>
      <c r="P557" s="283"/>
      <c r="Q557" s="283"/>
      <c r="R557" s="283"/>
      <c r="S557" s="283"/>
      <c r="T557" s="283"/>
      <c r="U557" s="283"/>
      <c r="V557" s="283"/>
      <c r="W557" s="283"/>
    </row>
    <row r="558" spans="2:23">
      <c r="B558" s="283"/>
      <c r="C558" s="283"/>
      <c r="D558" s="283"/>
      <c r="E558" s="283"/>
      <c r="F558" s="283"/>
      <c r="G558" s="283"/>
      <c r="H558" s="283"/>
      <c r="I558" s="283"/>
      <c r="J558" s="283"/>
      <c r="K558" s="283"/>
      <c r="L558" s="283"/>
      <c r="M558" s="283"/>
      <c r="N558" s="283"/>
      <c r="O558" s="283"/>
      <c r="P558" s="283"/>
      <c r="Q558" s="283"/>
      <c r="R558" s="283"/>
      <c r="S558" s="283"/>
      <c r="T558" s="283"/>
      <c r="U558" s="283"/>
      <c r="V558" s="283"/>
      <c r="W558" s="283"/>
    </row>
    <row r="559" spans="2:23">
      <c r="B559" s="283"/>
      <c r="C559" s="283"/>
      <c r="D559" s="283"/>
      <c r="E559" s="283"/>
      <c r="F559" s="283"/>
      <c r="G559" s="283"/>
      <c r="H559" s="283"/>
      <c r="I559" s="283"/>
      <c r="J559" s="283"/>
      <c r="K559" s="283"/>
      <c r="L559" s="283"/>
      <c r="M559" s="283"/>
      <c r="N559" s="283"/>
      <c r="O559" s="283"/>
      <c r="P559" s="283"/>
      <c r="Q559" s="283"/>
      <c r="R559" s="283"/>
      <c r="S559" s="283"/>
      <c r="T559" s="283"/>
      <c r="U559" s="283"/>
      <c r="V559" s="283"/>
      <c r="W559" s="283"/>
    </row>
    <row r="560" spans="2:23">
      <c r="B560" s="283"/>
      <c r="C560" s="283"/>
      <c r="D560" s="283"/>
      <c r="E560" s="283"/>
      <c r="F560" s="283"/>
      <c r="G560" s="283"/>
      <c r="H560" s="283"/>
      <c r="I560" s="283"/>
      <c r="J560" s="283"/>
      <c r="K560" s="283"/>
      <c r="L560" s="283"/>
      <c r="M560" s="283"/>
      <c r="N560" s="283"/>
      <c r="O560" s="283"/>
      <c r="P560" s="283"/>
      <c r="Q560" s="283"/>
      <c r="R560" s="283"/>
      <c r="S560" s="283"/>
      <c r="T560" s="283"/>
      <c r="U560" s="283"/>
      <c r="V560" s="283"/>
      <c r="W560" s="283"/>
    </row>
    <row r="561" spans="2:23">
      <c r="B561" s="283"/>
      <c r="C561" s="283"/>
      <c r="D561" s="283"/>
      <c r="E561" s="283"/>
      <c r="F561" s="283"/>
      <c r="G561" s="283"/>
      <c r="H561" s="283"/>
      <c r="I561" s="283"/>
      <c r="J561" s="283"/>
      <c r="K561" s="283"/>
      <c r="L561" s="283"/>
      <c r="M561" s="283"/>
      <c r="N561" s="283"/>
      <c r="O561" s="283"/>
      <c r="P561" s="283"/>
      <c r="Q561" s="283"/>
      <c r="R561" s="283"/>
      <c r="S561" s="283"/>
      <c r="T561" s="283"/>
      <c r="U561" s="283"/>
      <c r="V561" s="283"/>
      <c r="W561" s="283"/>
    </row>
    <row r="562" spans="2:23">
      <c r="B562" s="283"/>
      <c r="C562" s="283"/>
      <c r="D562" s="283"/>
      <c r="E562" s="283"/>
      <c r="F562" s="283"/>
      <c r="G562" s="283"/>
      <c r="H562" s="283"/>
      <c r="I562" s="283"/>
      <c r="J562" s="283"/>
      <c r="K562" s="283"/>
      <c r="L562" s="283"/>
      <c r="M562" s="283"/>
      <c r="N562" s="283"/>
      <c r="O562" s="283"/>
      <c r="P562" s="283"/>
      <c r="Q562" s="283"/>
      <c r="R562" s="283"/>
      <c r="S562" s="283"/>
      <c r="T562" s="283"/>
      <c r="U562" s="283"/>
      <c r="V562" s="283"/>
      <c r="W562" s="283"/>
    </row>
    <row r="563" spans="2:23">
      <c r="B563" s="283"/>
      <c r="C563" s="283"/>
      <c r="D563" s="283"/>
      <c r="E563" s="283"/>
      <c r="F563" s="283"/>
      <c r="G563" s="283"/>
      <c r="H563" s="283"/>
      <c r="I563" s="283"/>
      <c r="J563" s="283"/>
      <c r="K563" s="283"/>
      <c r="L563" s="283"/>
      <c r="M563" s="283"/>
      <c r="N563" s="283"/>
      <c r="O563" s="283"/>
      <c r="P563" s="283"/>
      <c r="Q563" s="283"/>
      <c r="R563" s="283"/>
      <c r="S563" s="283"/>
      <c r="T563" s="283"/>
      <c r="U563" s="283"/>
      <c r="V563" s="283"/>
      <c r="W563" s="283"/>
    </row>
    <row r="564" spans="2:23">
      <c r="B564" s="283"/>
      <c r="C564" s="283"/>
      <c r="D564" s="283"/>
      <c r="E564" s="283"/>
      <c r="F564" s="283"/>
      <c r="G564" s="283"/>
      <c r="H564" s="283"/>
      <c r="I564" s="283"/>
      <c r="J564" s="283"/>
      <c r="K564" s="283"/>
      <c r="L564" s="283"/>
      <c r="M564" s="283"/>
      <c r="N564" s="283"/>
      <c r="O564" s="283"/>
      <c r="P564" s="283"/>
      <c r="Q564" s="283"/>
      <c r="R564" s="283"/>
      <c r="S564" s="283"/>
      <c r="T564" s="283"/>
      <c r="U564" s="283"/>
      <c r="V564" s="283"/>
      <c r="W564" s="283"/>
    </row>
    <row r="565" spans="2:23">
      <c r="B565" s="283"/>
      <c r="C565" s="283"/>
      <c r="D565" s="283"/>
      <c r="E565" s="283"/>
      <c r="F565" s="283"/>
      <c r="G565" s="283"/>
      <c r="H565" s="283"/>
      <c r="I565" s="283"/>
      <c r="J565" s="283"/>
      <c r="K565" s="283"/>
      <c r="L565" s="283"/>
      <c r="M565" s="283"/>
      <c r="N565" s="283"/>
      <c r="O565" s="283"/>
      <c r="P565" s="283"/>
      <c r="Q565" s="283"/>
      <c r="R565" s="283"/>
      <c r="S565" s="283"/>
      <c r="T565" s="283"/>
      <c r="U565" s="283"/>
      <c r="V565" s="283"/>
      <c r="W565" s="283"/>
    </row>
    <row r="566" spans="2:23">
      <c r="B566" s="283"/>
      <c r="C566" s="283"/>
      <c r="D566" s="283"/>
      <c r="E566" s="283"/>
      <c r="F566" s="283"/>
      <c r="G566" s="283"/>
      <c r="H566" s="283"/>
      <c r="I566" s="283"/>
      <c r="J566" s="283"/>
      <c r="K566" s="283"/>
      <c r="L566" s="283"/>
      <c r="M566" s="283"/>
      <c r="N566" s="283"/>
      <c r="O566" s="283"/>
      <c r="P566" s="283"/>
      <c r="Q566" s="283"/>
      <c r="R566" s="283"/>
      <c r="S566" s="283"/>
      <c r="T566" s="283"/>
      <c r="U566" s="283"/>
      <c r="V566" s="283"/>
      <c r="W566" s="283"/>
    </row>
    <row r="567" spans="2:23">
      <c r="B567" s="283"/>
      <c r="C567" s="283"/>
      <c r="D567" s="283"/>
      <c r="E567" s="283"/>
      <c r="F567" s="283"/>
      <c r="G567" s="283"/>
      <c r="H567" s="283"/>
      <c r="I567" s="283"/>
      <c r="J567" s="283"/>
      <c r="K567" s="283"/>
      <c r="L567" s="283"/>
      <c r="M567" s="283"/>
      <c r="N567" s="283"/>
      <c r="O567" s="283"/>
      <c r="P567" s="283"/>
      <c r="Q567" s="283"/>
      <c r="R567" s="283"/>
      <c r="S567" s="283"/>
      <c r="T567" s="283"/>
      <c r="U567" s="283"/>
      <c r="V567" s="283"/>
      <c r="W567" s="283"/>
    </row>
    <row r="568" spans="2:23">
      <c r="B568" s="283"/>
      <c r="C568" s="283"/>
      <c r="D568" s="283"/>
      <c r="E568" s="283"/>
      <c r="F568" s="283"/>
      <c r="G568" s="283"/>
      <c r="H568" s="283"/>
      <c r="I568" s="283"/>
      <c r="J568" s="283"/>
      <c r="K568" s="283"/>
      <c r="L568" s="283"/>
      <c r="M568" s="283"/>
      <c r="N568" s="283"/>
      <c r="O568" s="283"/>
      <c r="P568" s="283"/>
      <c r="Q568" s="283"/>
      <c r="R568" s="283"/>
      <c r="S568" s="283"/>
      <c r="T568" s="283"/>
      <c r="U568" s="283"/>
      <c r="V568" s="283"/>
      <c r="W568" s="283"/>
    </row>
    <row r="569" spans="2:23">
      <c r="B569" s="283"/>
      <c r="C569" s="283"/>
      <c r="D569" s="283"/>
      <c r="E569" s="283"/>
      <c r="F569" s="283"/>
      <c r="G569" s="283"/>
      <c r="H569" s="283"/>
      <c r="I569" s="283"/>
      <c r="J569" s="283"/>
      <c r="K569" s="283"/>
      <c r="L569" s="283"/>
      <c r="M569" s="283"/>
      <c r="N569" s="283"/>
      <c r="O569" s="283"/>
      <c r="P569" s="283"/>
      <c r="Q569" s="283"/>
      <c r="R569" s="283"/>
      <c r="S569" s="283"/>
      <c r="T569" s="283"/>
      <c r="U569" s="283"/>
      <c r="V569" s="283"/>
      <c r="W569" s="283"/>
    </row>
    <row r="570" spans="2:23">
      <c r="B570" s="283"/>
      <c r="C570" s="283"/>
      <c r="D570" s="283"/>
      <c r="E570" s="283"/>
      <c r="F570" s="283"/>
      <c r="G570" s="283"/>
      <c r="H570" s="283"/>
      <c r="I570" s="283"/>
      <c r="J570" s="283"/>
      <c r="K570" s="283"/>
      <c r="L570" s="283"/>
      <c r="M570" s="283"/>
      <c r="N570" s="283"/>
      <c r="O570" s="283"/>
      <c r="P570" s="283"/>
      <c r="Q570" s="283"/>
      <c r="R570" s="283"/>
      <c r="S570" s="283"/>
      <c r="T570" s="283"/>
      <c r="U570" s="283"/>
      <c r="V570" s="283"/>
      <c r="W570" s="283"/>
    </row>
    <row r="571" spans="2:23">
      <c r="B571" s="283"/>
      <c r="C571" s="283"/>
      <c r="D571" s="283"/>
      <c r="E571" s="283"/>
      <c r="F571" s="283"/>
      <c r="G571" s="283"/>
      <c r="H571" s="283"/>
      <c r="I571" s="283"/>
      <c r="J571" s="283"/>
      <c r="K571" s="283"/>
      <c r="L571" s="283"/>
      <c r="M571" s="283"/>
      <c r="N571" s="283"/>
      <c r="O571" s="283"/>
      <c r="P571" s="283"/>
      <c r="Q571" s="283"/>
      <c r="R571" s="283"/>
      <c r="S571" s="283"/>
      <c r="T571" s="283"/>
      <c r="U571" s="283"/>
      <c r="V571" s="283"/>
      <c r="W571" s="283"/>
    </row>
    <row r="572" spans="2:23">
      <c r="B572" s="283"/>
      <c r="C572" s="283"/>
      <c r="D572" s="283"/>
      <c r="E572" s="283"/>
      <c r="F572" s="283"/>
      <c r="G572" s="283"/>
      <c r="H572" s="283"/>
      <c r="I572" s="283"/>
      <c r="J572" s="283"/>
      <c r="K572" s="283"/>
      <c r="L572" s="283"/>
      <c r="M572" s="283"/>
      <c r="N572" s="283"/>
      <c r="O572" s="283"/>
      <c r="P572" s="283"/>
      <c r="Q572" s="283"/>
      <c r="R572" s="283"/>
      <c r="S572" s="283"/>
      <c r="T572" s="283"/>
      <c r="U572" s="283"/>
      <c r="V572" s="283"/>
      <c r="W572" s="283"/>
    </row>
    <row r="573" spans="2:23">
      <c r="B573" s="283"/>
      <c r="C573" s="283"/>
      <c r="D573" s="283"/>
      <c r="E573" s="283"/>
      <c r="F573" s="283"/>
      <c r="G573" s="283"/>
      <c r="H573" s="283"/>
      <c r="I573" s="283"/>
      <c r="J573" s="283"/>
      <c r="K573" s="283"/>
      <c r="L573" s="283"/>
      <c r="M573" s="283"/>
      <c r="N573" s="283"/>
      <c r="O573" s="283"/>
      <c r="P573" s="283"/>
      <c r="Q573" s="283"/>
      <c r="R573" s="283"/>
      <c r="S573" s="283"/>
      <c r="T573" s="283"/>
      <c r="U573" s="283"/>
      <c r="V573" s="283"/>
      <c r="W573" s="283"/>
    </row>
    <row r="574" spans="2:23">
      <c r="B574" s="283"/>
      <c r="C574" s="283"/>
      <c r="D574" s="283"/>
      <c r="E574" s="283"/>
      <c r="F574" s="283"/>
      <c r="G574" s="283"/>
      <c r="H574" s="283"/>
      <c r="I574" s="283"/>
      <c r="J574" s="283"/>
      <c r="K574" s="283"/>
      <c r="L574" s="283"/>
      <c r="M574" s="283"/>
      <c r="N574" s="283"/>
      <c r="O574" s="283"/>
      <c r="P574" s="283"/>
      <c r="Q574" s="283"/>
      <c r="R574" s="283"/>
      <c r="S574" s="283"/>
      <c r="T574" s="283"/>
      <c r="U574" s="283"/>
      <c r="V574" s="283"/>
      <c r="W574" s="283"/>
    </row>
    <row r="575" spans="2:23">
      <c r="B575" s="283"/>
      <c r="C575" s="283"/>
      <c r="D575" s="283"/>
      <c r="E575" s="283"/>
      <c r="F575" s="283"/>
      <c r="G575" s="283"/>
      <c r="H575" s="283"/>
      <c r="I575" s="283"/>
      <c r="J575" s="283"/>
      <c r="K575" s="283"/>
      <c r="L575" s="283"/>
      <c r="M575" s="283"/>
      <c r="N575" s="283"/>
      <c r="O575" s="283"/>
      <c r="P575" s="283"/>
      <c r="Q575" s="283"/>
      <c r="R575" s="283"/>
      <c r="S575" s="283"/>
      <c r="T575" s="283"/>
      <c r="U575" s="283"/>
      <c r="V575" s="283"/>
      <c r="W575" s="283"/>
    </row>
    <row r="576" spans="2:23">
      <c r="B576" s="283"/>
      <c r="C576" s="283"/>
      <c r="D576" s="283"/>
      <c r="E576" s="283"/>
      <c r="F576" s="283"/>
      <c r="G576" s="283"/>
      <c r="H576" s="283"/>
      <c r="I576" s="283"/>
      <c r="J576" s="283"/>
      <c r="K576" s="283"/>
      <c r="L576" s="283"/>
      <c r="M576" s="283"/>
      <c r="N576" s="283"/>
      <c r="O576" s="283"/>
      <c r="P576" s="283"/>
      <c r="Q576" s="283"/>
      <c r="R576" s="283"/>
      <c r="S576" s="283"/>
      <c r="T576" s="283"/>
      <c r="U576" s="283"/>
      <c r="V576" s="283"/>
      <c r="W576" s="283"/>
    </row>
    <row r="577" spans="2:23">
      <c r="B577" s="283"/>
      <c r="C577" s="283"/>
      <c r="D577" s="283"/>
      <c r="E577" s="283"/>
      <c r="F577" s="283"/>
      <c r="G577" s="283"/>
      <c r="H577" s="283"/>
      <c r="I577" s="283"/>
      <c r="J577" s="283"/>
      <c r="K577" s="283"/>
      <c r="L577" s="283"/>
      <c r="M577" s="283"/>
      <c r="N577" s="283"/>
      <c r="O577" s="283"/>
      <c r="P577" s="283"/>
      <c r="Q577" s="283"/>
      <c r="R577" s="283"/>
      <c r="S577" s="283"/>
      <c r="T577" s="283"/>
      <c r="U577" s="283"/>
      <c r="V577" s="283"/>
      <c r="W577" s="283"/>
    </row>
    <row r="578" spans="2:23">
      <c r="B578" s="283"/>
      <c r="C578" s="283"/>
      <c r="D578" s="283"/>
      <c r="E578" s="283"/>
      <c r="F578" s="283"/>
      <c r="G578" s="283"/>
      <c r="H578" s="283"/>
      <c r="I578" s="283"/>
      <c r="J578" s="283"/>
      <c r="K578" s="283"/>
      <c r="L578" s="283"/>
      <c r="M578" s="283"/>
      <c r="N578" s="283"/>
      <c r="O578" s="283"/>
      <c r="P578" s="283"/>
      <c r="Q578" s="283"/>
      <c r="R578" s="283"/>
      <c r="S578" s="283"/>
      <c r="T578" s="283"/>
      <c r="U578" s="283"/>
      <c r="V578" s="283"/>
      <c r="W578" s="283"/>
    </row>
    <row r="579" spans="2:23">
      <c r="B579" s="283"/>
      <c r="C579" s="283"/>
      <c r="D579" s="283"/>
      <c r="E579" s="283"/>
      <c r="F579" s="283"/>
      <c r="G579" s="283"/>
      <c r="H579" s="283"/>
      <c r="I579" s="283"/>
      <c r="J579" s="283"/>
      <c r="K579" s="283"/>
      <c r="L579" s="283"/>
      <c r="M579" s="283"/>
      <c r="N579" s="283"/>
      <c r="O579" s="283"/>
      <c r="P579" s="283"/>
      <c r="Q579" s="283"/>
      <c r="R579" s="283"/>
      <c r="S579" s="283"/>
      <c r="T579" s="283"/>
      <c r="U579" s="283"/>
      <c r="V579" s="283"/>
      <c r="W579" s="283"/>
    </row>
    <row r="580" spans="2:23">
      <c r="B580" s="283"/>
      <c r="C580" s="283"/>
      <c r="D580" s="283"/>
      <c r="E580" s="283"/>
      <c r="F580" s="283"/>
      <c r="G580" s="283"/>
      <c r="H580" s="283"/>
      <c r="I580" s="283"/>
      <c r="J580" s="283"/>
      <c r="K580" s="283"/>
      <c r="L580" s="283"/>
      <c r="M580" s="283"/>
      <c r="N580" s="283"/>
      <c r="O580" s="283"/>
      <c r="P580" s="283"/>
      <c r="Q580" s="283"/>
      <c r="R580" s="283"/>
      <c r="S580" s="283"/>
      <c r="T580" s="283"/>
      <c r="U580" s="283"/>
      <c r="V580" s="283"/>
      <c r="W580" s="283"/>
    </row>
    <row r="581" spans="2:23">
      <c r="B581" s="283"/>
      <c r="C581" s="283"/>
      <c r="D581" s="283"/>
      <c r="E581" s="283"/>
      <c r="F581" s="283"/>
      <c r="G581" s="283"/>
      <c r="H581" s="283"/>
      <c r="I581" s="283"/>
      <c r="J581" s="283"/>
      <c r="K581" s="283"/>
      <c r="L581" s="283"/>
      <c r="M581" s="283"/>
      <c r="N581" s="283"/>
      <c r="O581" s="283"/>
      <c r="P581" s="283"/>
      <c r="Q581" s="283"/>
      <c r="R581" s="283"/>
      <c r="S581" s="283"/>
      <c r="T581" s="283"/>
      <c r="U581" s="283"/>
      <c r="V581" s="283"/>
      <c r="W581" s="283"/>
    </row>
    <row r="582" spans="2:23">
      <c r="B582" s="283"/>
      <c r="C582" s="283"/>
      <c r="D582" s="283"/>
      <c r="E582" s="283"/>
      <c r="F582" s="283"/>
      <c r="G582" s="283"/>
      <c r="H582" s="283"/>
      <c r="I582" s="283"/>
      <c r="J582" s="283"/>
      <c r="K582" s="283"/>
      <c r="L582" s="283"/>
      <c r="M582" s="283"/>
      <c r="N582" s="283"/>
      <c r="O582" s="283"/>
      <c r="P582" s="283"/>
      <c r="Q582" s="283"/>
      <c r="R582" s="283"/>
      <c r="S582" s="283"/>
      <c r="T582" s="283"/>
      <c r="U582" s="283"/>
      <c r="V582" s="283"/>
      <c r="W582" s="283"/>
    </row>
    <row r="583" spans="2:23">
      <c r="B583" s="283"/>
      <c r="C583" s="283"/>
      <c r="D583" s="283"/>
      <c r="E583" s="283"/>
      <c r="F583" s="283"/>
      <c r="G583" s="283"/>
      <c r="H583" s="283"/>
      <c r="I583" s="283"/>
      <c r="J583" s="283"/>
      <c r="K583" s="283"/>
      <c r="L583" s="283"/>
      <c r="M583" s="283"/>
      <c r="N583" s="283"/>
      <c r="O583" s="283"/>
      <c r="P583" s="283"/>
      <c r="Q583" s="283"/>
      <c r="R583" s="283"/>
      <c r="S583" s="283"/>
      <c r="T583" s="283"/>
      <c r="U583" s="283"/>
      <c r="V583" s="283"/>
      <c r="W583" s="283"/>
    </row>
    <row r="584" spans="2:23">
      <c r="B584" s="283"/>
      <c r="C584" s="283"/>
      <c r="D584" s="283"/>
      <c r="E584" s="283"/>
      <c r="F584" s="283"/>
      <c r="G584" s="283"/>
      <c r="H584" s="283"/>
      <c r="I584" s="283"/>
      <c r="J584" s="283"/>
      <c r="K584" s="283"/>
      <c r="L584" s="283"/>
      <c r="M584" s="283"/>
      <c r="N584" s="283"/>
      <c r="O584" s="283"/>
      <c r="P584" s="283"/>
      <c r="Q584" s="283"/>
      <c r="R584" s="283"/>
      <c r="S584" s="283"/>
      <c r="T584" s="283"/>
      <c r="U584" s="283"/>
      <c r="V584" s="283"/>
      <c r="W584" s="283"/>
    </row>
    <row r="585" spans="2:23">
      <c r="B585" s="283"/>
      <c r="C585" s="283"/>
      <c r="D585" s="283"/>
      <c r="E585" s="283"/>
      <c r="F585" s="283"/>
      <c r="G585" s="283"/>
      <c r="H585" s="283"/>
      <c r="I585" s="283"/>
      <c r="J585" s="283"/>
      <c r="K585" s="283"/>
      <c r="L585" s="283"/>
      <c r="M585" s="283"/>
      <c r="N585" s="283"/>
      <c r="O585" s="283"/>
      <c r="P585" s="283"/>
      <c r="Q585" s="283"/>
      <c r="R585" s="283"/>
      <c r="S585" s="283"/>
      <c r="T585" s="283"/>
      <c r="U585" s="283"/>
      <c r="V585" s="283"/>
      <c r="W585" s="283"/>
    </row>
    <row r="586" spans="2:23">
      <c r="B586" s="283"/>
      <c r="C586" s="283"/>
      <c r="D586" s="283"/>
      <c r="E586" s="283"/>
      <c r="F586" s="283"/>
      <c r="G586" s="283"/>
      <c r="H586" s="283"/>
      <c r="I586" s="283"/>
      <c r="J586" s="283"/>
      <c r="K586" s="283"/>
      <c r="L586" s="283"/>
      <c r="M586" s="283"/>
      <c r="N586" s="283"/>
      <c r="O586" s="283"/>
      <c r="P586" s="283"/>
      <c r="Q586" s="283"/>
      <c r="R586" s="283"/>
      <c r="S586" s="283"/>
      <c r="T586" s="283"/>
      <c r="U586" s="283"/>
      <c r="V586" s="283"/>
      <c r="W586" s="283"/>
    </row>
    <row r="587" spans="2:23">
      <c r="B587" s="283"/>
      <c r="C587" s="283"/>
      <c r="D587" s="283"/>
      <c r="E587" s="283"/>
      <c r="F587" s="283"/>
      <c r="G587" s="283"/>
      <c r="H587" s="283"/>
      <c r="I587" s="283"/>
      <c r="J587" s="283"/>
      <c r="K587" s="283"/>
      <c r="L587" s="283"/>
      <c r="M587" s="283"/>
      <c r="N587" s="283"/>
      <c r="O587" s="283"/>
      <c r="P587" s="283"/>
      <c r="Q587" s="283"/>
      <c r="R587" s="283"/>
      <c r="S587" s="283"/>
      <c r="T587" s="283"/>
      <c r="U587" s="283"/>
      <c r="V587" s="283"/>
      <c r="W587" s="283"/>
    </row>
    <row r="588" spans="2:23">
      <c r="B588" s="283"/>
      <c r="C588" s="283"/>
      <c r="D588" s="283"/>
      <c r="E588" s="283"/>
      <c r="F588" s="283"/>
      <c r="G588" s="283"/>
      <c r="H588" s="283"/>
      <c r="I588" s="283"/>
      <c r="J588" s="283"/>
      <c r="K588" s="283"/>
      <c r="L588" s="283"/>
      <c r="M588" s="283"/>
      <c r="N588" s="283"/>
      <c r="O588" s="283"/>
      <c r="P588" s="283"/>
      <c r="Q588" s="283"/>
      <c r="R588" s="283"/>
      <c r="S588" s="283"/>
      <c r="T588" s="283"/>
      <c r="U588" s="283"/>
      <c r="V588" s="283"/>
      <c r="W588" s="283"/>
    </row>
    <row r="589" spans="2:23">
      <c r="B589" s="283"/>
      <c r="C589" s="283"/>
      <c r="D589" s="283"/>
      <c r="E589" s="283"/>
      <c r="F589" s="283"/>
      <c r="G589" s="283"/>
      <c r="H589" s="283"/>
      <c r="I589" s="283"/>
      <c r="J589" s="283"/>
      <c r="K589" s="283"/>
      <c r="L589" s="283"/>
      <c r="M589" s="283"/>
      <c r="N589" s="283"/>
      <c r="O589" s="283"/>
      <c r="P589" s="283"/>
      <c r="Q589" s="283"/>
      <c r="R589" s="283"/>
      <c r="S589" s="283"/>
      <c r="T589" s="283"/>
      <c r="U589" s="283"/>
      <c r="V589" s="283"/>
      <c r="W589" s="283"/>
    </row>
    <row r="590" spans="2:23">
      <c r="B590" s="283"/>
      <c r="C590" s="283"/>
      <c r="D590" s="283"/>
      <c r="E590" s="283"/>
      <c r="F590" s="283"/>
      <c r="G590" s="283"/>
      <c r="H590" s="283"/>
      <c r="I590" s="283"/>
      <c r="J590" s="283"/>
      <c r="K590" s="283"/>
      <c r="L590" s="283"/>
      <c r="M590" s="283"/>
      <c r="N590" s="283"/>
      <c r="O590" s="283"/>
      <c r="P590" s="283"/>
      <c r="Q590" s="283"/>
      <c r="R590" s="283"/>
      <c r="S590" s="283"/>
      <c r="T590" s="283"/>
      <c r="U590" s="283"/>
      <c r="V590" s="283"/>
      <c r="W590" s="283"/>
    </row>
    <row r="591" spans="2:23">
      <c r="B591" s="283"/>
      <c r="C591" s="283"/>
      <c r="D591" s="283"/>
      <c r="E591" s="283"/>
      <c r="F591" s="283"/>
      <c r="G591" s="283"/>
      <c r="H591" s="283"/>
      <c r="I591" s="283"/>
      <c r="J591" s="283"/>
      <c r="K591" s="283"/>
      <c r="L591" s="283"/>
      <c r="M591" s="283"/>
      <c r="N591" s="283"/>
      <c r="O591" s="283"/>
      <c r="P591" s="283"/>
      <c r="Q591" s="283"/>
      <c r="R591" s="283"/>
      <c r="S591" s="283"/>
      <c r="T591" s="283"/>
      <c r="U591" s="283"/>
      <c r="V591" s="283"/>
      <c r="W591" s="283"/>
    </row>
    <row r="592" spans="2:23">
      <c r="B592" s="283"/>
      <c r="C592" s="283"/>
      <c r="D592" s="283"/>
      <c r="E592" s="283"/>
      <c r="F592" s="283"/>
      <c r="G592" s="283"/>
      <c r="H592" s="283"/>
      <c r="I592" s="283"/>
      <c r="J592" s="283"/>
      <c r="K592" s="283"/>
      <c r="L592" s="283"/>
      <c r="M592" s="283"/>
      <c r="N592" s="283"/>
      <c r="O592" s="283"/>
      <c r="P592" s="283"/>
      <c r="Q592" s="283"/>
      <c r="R592" s="283"/>
      <c r="S592" s="283"/>
      <c r="T592" s="283"/>
      <c r="U592" s="283"/>
      <c r="V592" s="283"/>
      <c r="W592" s="283"/>
    </row>
    <row r="593" spans="2:23">
      <c r="B593" s="283"/>
      <c r="C593" s="283"/>
      <c r="D593" s="283"/>
      <c r="E593" s="283"/>
      <c r="F593" s="283"/>
      <c r="G593" s="283"/>
      <c r="H593" s="283"/>
      <c r="I593" s="283"/>
      <c r="J593" s="283"/>
      <c r="K593" s="283"/>
      <c r="L593" s="283"/>
      <c r="M593" s="283"/>
      <c r="N593" s="283"/>
      <c r="O593" s="283"/>
      <c r="P593" s="283"/>
      <c r="Q593" s="283"/>
      <c r="R593" s="283"/>
      <c r="S593" s="283"/>
      <c r="T593" s="283"/>
      <c r="U593" s="283"/>
      <c r="V593" s="283"/>
      <c r="W593" s="283"/>
    </row>
    <row r="594" spans="2:23">
      <c r="B594" s="283"/>
      <c r="C594" s="283"/>
      <c r="D594" s="283"/>
      <c r="E594" s="283"/>
      <c r="F594" s="283"/>
      <c r="G594" s="283"/>
      <c r="H594" s="283"/>
      <c r="I594" s="283"/>
      <c r="J594" s="283"/>
      <c r="K594" s="283"/>
      <c r="L594" s="283"/>
      <c r="M594" s="283"/>
      <c r="N594" s="283"/>
      <c r="O594" s="283"/>
      <c r="P594" s="283"/>
      <c r="Q594" s="283"/>
      <c r="R594" s="283"/>
      <c r="S594" s="283"/>
      <c r="T594" s="283"/>
      <c r="U594" s="283"/>
      <c r="V594" s="283"/>
      <c r="W594" s="283"/>
    </row>
    <row r="595" spans="2:23">
      <c r="B595" s="283"/>
      <c r="C595" s="283"/>
      <c r="D595" s="283"/>
      <c r="E595" s="283"/>
      <c r="F595" s="283"/>
      <c r="G595" s="283"/>
      <c r="H595" s="283"/>
      <c r="I595" s="283"/>
      <c r="J595" s="283"/>
      <c r="K595" s="283"/>
      <c r="L595" s="283"/>
      <c r="M595" s="283"/>
      <c r="N595" s="283"/>
      <c r="O595" s="283"/>
      <c r="P595" s="283"/>
      <c r="Q595" s="283"/>
      <c r="R595" s="283"/>
      <c r="S595" s="283"/>
      <c r="T595" s="283"/>
      <c r="U595" s="283"/>
      <c r="V595" s="283"/>
      <c r="W595" s="283"/>
    </row>
    <row r="596" spans="2:23">
      <c r="B596" s="283"/>
      <c r="C596" s="283"/>
      <c r="D596" s="283"/>
      <c r="E596" s="283"/>
      <c r="F596" s="283"/>
      <c r="G596" s="283"/>
      <c r="H596" s="283"/>
      <c r="I596" s="283"/>
      <c r="J596" s="283"/>
      <c r="K596" s="283"/>
      <c r="L596" s="283"/>
      <c r="M596" s="283"/>
      <c r="N596" s="283"/>
      <c r="O596" s="283"/>
      <c r="P596" s="283"/>
      <c r="Q596" s="283"/>
      <c r="R596" s="283"/>
      <c r="S596" s="283"/>
      <c r="T596" s="283"/>
      <c r="U596" s="283"/>
      <c r="V596" s="283"/>
      <c r="W596" s="283"/>
    </row>
    <row r="597" spans="2:23">
      <c r="B597" s="283"/>
      <c r="C597" s="283"/>
      <c r="D597" s="283"/>
      <c r="E597" s="283"/>
      <c r="F597" s="283"/>
      <c r="G597" s="283"/>
      <c r="H597" s="283"/>
      <c r="I597" s="283"/>
      <c r="J597" s="283"/>
      <c r="K597" s="283"/>
      <c r="L597" s="283"/>
      <c r="M597" s="283"/>
      <c r="N597" s="283"/>
      <c r="O597" s="283"/>
      <c r="P597" s="283"/>
      <c r="Q597" s="283"/>
      <c r="R597" s="283"/>
      <c r="S597" s="283"/>
      <c r="T597" s="283"/>
      <c r="U597" s="283"/>
      <c r="V597" s="283"/>
      <c r="W597" s="283"/>
    </row>
    <row r="598" spans="2:23">
      <c r="B598" s="283"/>
      <c r="C598" s="283"/>
      <c r="D598" s="283"/>
      <c r="E598" s="283"/>
      <c r="F598" s="283"/>
      <c r="G598" s="283"/>
      <c r="H598" s="283"/>
      <c r="I598" s="283"/>
      <c r="J598" s="283"/>
      <c r="K598" s="283"/>
      <c r="L598" s="283"/>
      <c r="M598" s="283"/>
      <c r="N598" s="283"/>
      <c r="O598" s="283"/>
      <c r="P598" s="283"/>
      <c r="Q598" s="283"/>
      <c r="R598" s="283"/>
      <c r="S598" s="283"/>
      <c r="T598" s="283"/>
      <c r="U598" s="283"/>
      <c r="V598" s="283"/>
      <c r="W598" s="283"/>
    </row>
    <row r="599" spans="2:23">
      <c r="B599" s="283"/>
      <c r="C599" s="283"/>
      <c r="D599" s="283"/>
      <c r="E599" s="283"/>
      <c r="F599" s="283"/>
      <c r="G599" s="283"/>
      <c r="H599" s="283"/>
      <c r="I599" s="283"/>
      <c r="J599" s="283"/>
      <c r="K599" s="283"/>
      <c r="L599" s="283"/>
      <c r="M599" s="283"/>
      <c r="N599" s="283"/>
      <c r="O599" s="283"/>
      <c r="P599" s="283"/>
      <c r="Q599" s="283"/>
      <c r="R599" s="283"/>
      <c r="S599" s="283"/>
      <c r="T599" s="283"/>
      <c r="U599" s="283"/>
      <c r="V599" s="283"/>
      <c r="W599" s="283"/>
    </row>
    <row r="600" spans="2:23">
      <c r="B600" s="283"/>
      <c r="C600" s="283"/>
      <c r="D600" s="283"/>
      <c r="E600" s="283"/>
      <c r="F600" s="283"/>
      <c r="G600" s="283"/>
      <c r="H600" s="283"/>
      <c r="I600" s="283"/>
      <c r="J600" s="283"/>
      <c r="K600" s="283"/>
      <c r="L600" s="283"/>
      <c r="M600" s="283"/>
      <c r="N600" s="283"/>
      <c r="O600" s="283"/>
      <c r="P600" s="283"/>
      <c r="Q600" s="283"/>
      <c r="R600" s="283"/>
      <c r="S600" s="283"/>
      <c r="T600" s="283"/>
      <c r="U600" s="283"/>
      <c r="V600" s="283"/>
      <c r="W600" s="283"/>
    </row>
    <row r="601" spans="2:23">
      <c r="B601" s="283"/>
      <c r="C601" s="283"/>
      <c r="D601" s="283"/>
      <c r="E601" s="283"/>
      <c r="F601" s="283"/>
      <c r="G601" s="283"/>
      <c r="H601" s="283"/>
      <c r="I601" s="283"/>
      <c r="J601" s="283"/>
      <c r="K601" s="283"/>
      <c r="L601" s="283"/>
      <c r="M601" s="283"/>
      <c r="N601" s="283"/>
      <c r="O601" s="283"/>
      <c r="P601" s="283"/>
      <c r="Q601" s="283"/>
      <c r="R601" s="283"/>
      <c r="S601" s="283"/>
      <c r="T601" s="283"/>
      <c r="U601" s="283"/>
      <c r="V601" s="283"/>
      <c r="W601" s="283"/>
    </row>
    <row r="602" spans="2:23">
      <c r="B602" s="283"/>
      <c r="C602" s="283"/>
      <c r="D602" s="283"/>
      <c r="E602" s="283"/>
      <c r="F602" s="283"/>
      <c r="G602" s="283"/>
      <c r="H602" s="283"/>
      <c r="I602" s="283"/>
      <c r="J602" s="283"/>
      <c r="K602" s="283"/>
      <c r="L602" s="283"/>
      <c r="M602" s="283"/>
      <c r="N602" s="283"/>
      <c r="O602" s="283"/>
      <c r="P602" s="283"/>
      <c r="Q602" s="283"/>
      <c r="R602" s="283"/>
      <c r="S602" s="283"/>
      <c r="T602" s="283"/>
      <c r="U602" s="283"/>
      <c r="V602" s="283"/>
      <c r="W602" s="283"/>
    </row>
    <row r="603" spans="2:23">
      <c r="B603" s="283"/>
      <c r="C603" s="283"/>
      <c r="D603" s="283"/>
      <c r="E603" s="283"/>
      <c r="F603" s="283"/>
      <c r="G603" s="283"/>
      <c r="H603" s="283"/>
      <c r="I603" s="283"/>
      <c r="J603" s="283"/>
      <c r="K603" s="283"/>
      <c r="L603" s="283"/>
      <c r="M603" s="283"/>
      <c r="N603" s="283"/>
      <c r="O603" s="283"/>
      <c r="P603" s="283"/>
      <c r="Q603" s="283"/>
      <c r="R603" s="283"/>
      <c r="S603" s="283"/>
      <c r="T603" s="283"/>
      <c r="U603" s="283"/>
      <c r="V603" s="283"/>
      <c r="W603" s="283"/>
    </row>
    <row r="604" spans="2:23">
      <c r="B604" s="283"/>
      <c r="C604" s="283"/>
      <c r="D604" s="283"/>
      <c r="E604" s="283"/>
      <c r="F604" s="283"/>
      <c r="G604" s="283"/>
      <c r="H604" s="283"/>
      <c r="I604" s="283"/>
      <c r="J604" s="283"/>
      <c r="K604" s="283"/>
      <c r="L604" s="283"/>
      <c r="M604" s="283"/>
      <c r="N604" s="283"/>
      <c r="O604" s="283"/>
      <c r="P604" s="283"/>
      <c r="Q604" s="283"/>
      <c r="R604" s="283"/>
      <c r="S604" s="283"/>
      <c r="T604" s="283"/>
      <c r="U604" s="283"/>
      <c r="V604" s="283"/>
      <c r="W604" s="283"/>
    </row>
    <row r="605" spans="2:23">
      <c r="B605" s="283"/>
      <c r="C605" s="283"/>
      <c r="D605" s="283"/>
      <c r="E605" s="283"/>
      <c r="F605" s="283"/>
      <c r="G605" s="283"/>
      <c r="H605" s="283"/>
      <c r="I605" s="283"/>
      <c r="J605" s="283"/>
      <c r="K605" s="283"/>
      <c r="L605" s="283"/>
      <c r="M605" s="283"/>
      <c r="N605" s="283"/>
      <c r="O605" s="283"/>
      <c r="P605" s="283"/>
      <c r="Q605" s="283"/>
      <c r="R605" s="283"/>
      <c r="S605" s="283"/>
      <c r="T605" s="283"/>
      <c r="U605" s="283"/>
      <c r="V605" s="283"/>
      <c r="W605" s="283"/>
    </row>
    <row r="606" spans="2:23">
      <c r="B606" s="283"/>
      <c r="C606" s="283"/>
      <c r="D606" s="283"/>
      <c r="E606" s="283"/>
      <c r="F606" s="283"/>
      <c r="G606" s="283"/>
      <c r="H606" s="283"/>
      <c r="I606" s="283"/>
      <c r="J606" s="283"/>
      <c r="K606" s="283"/>
      <c r="L606" s="283"/>
      <c r="M606" s="283"/>
      <c r="N606" s="283"/>
      <c r="O606" s="283"/>
      <c r="P606" s="283"/>
      <c r="Q606" s="283"/>
      <c r="R606" s="283"/>
      <c r="S606" s="283"/>
      <c r="T606" s="283"/>
      <c r="U606" s="283"/>
      <c r="V606" s="283"/>
      <c r="W606" s="283"/>
    </row>
    <row r="607" spans="2:23">
      <c r="B607" s="283"/>
      <c r="C607" s="283"/>
      <c r="D607" s="283"/>
      <c r="E607" s="283"/>
      <c r="F607" s="283"/>
      <c r="G607" s="283"/>
      <c r="H607" s="283"/>
      <c r="I607" s="283"/>
      <c r="J607" s="283"/>
      <c r="K607" s="283"/>
      <c r="L607" s="283"/>
      <c r="M607" s="283"/>
      <c r="N607" s="283"/>
      <c r="O607" s="283"/>
      <c r="P607" s="283"/>
      <c r="Q607" s="283"/>
      <c r="R607" s="283"/>
      <c r="S607" s="283"/>
      <c r="T607" s="283"/>
      <c r="U607" s="283"/>
      <c r="V607" s="283"/>
      <c r="W607" s="283"/>
    </row>
    <row r="608" spans="2:23">
      <c r="B608" s="283"/>
      <c r="C608" s="283"/>
      <c r="D608" s="283"/>
      <c r="E608" s="283"/>
      <c r="F608" s="283"/>
      <c r="G608" s="283"/>
      <c r="H608" s="283"/>
      <c r="I608" s="283"/>
      <c r="J608" s="283"/>
      <c r="K608" s="283"/>
      <c r="L608" s="283"/>
      <c r="M608" s="283"/>
      <c r="N608" s="283"/>
      <c r="O608" s="283"/>
      <c r="P608" s="283"/>
      <c r="Q608" s="283"/>
      <c r="R608" s="283"/>
      <c r="S608" s="283"/>
      <c r="T608" s="283"/>
      <c r="U608" s="283"/>
      <c r="V608" s="283"/>
      <c r="W608" s="283"/>
    </row>
    <row r="609" spans="2:23">
      <c r="B609" s="283"/>
      <c r="C609" s="283"/>
      <c r="D609" s="283"/>
      <c r="E609" s="283"/>
      <c r="F609" s="283"/>
      <c r="G609" s="283"/>
      <c r="H609" s="283"/>
      <c r="I609" s="283"/>
      <c r="J609" s="283"/>
      <c r="K609" s="283"/>
      <c r="L609" s="283"/>
      <c r="M609" s="283"/>
      <c r="N609" s="283"/>
      <c r="O609" s="283"/>
      <c r="P609" s="283"/>
      <c r="Q609" s="283"/>
      <c r="R609" s="283"/>
      <c r="S609" s="283"/>
      <c r="T609" s="283"/>
      <c r="U609" s="283"/>
      <c r="V609" s="283"/>
      <c r="W609" s="283"/>
    </row>
    <row r="610" spans="2:23">
      <c r="B610" s="283"/>
      <c r="C610" s="283"/>
      <c r="D610" s="283"/>
      <c r="E610" s="283"/>
      <c r="F610" s="283"/>
      <c r="G610" s="283"/>
      <c r="H610" s="283"/>
      <c r="I610" s="283"/>
      <c r="J610" s="283"/>
      <c r="K610" s="283"/>
      <c r="L610" s="283"/>
      <c r="M610" s="283"/>
      <c r="N610" s="283"/>
      <c r="O610" s="283"/>
      <c r="P610" s="283"/>
      <c r="Q610" s="283"/>
      <c r="R610" s="283"/>
      <c r="S610" s="283"/>
      <c r="T610" s="283"/>
      <c r="U610" s="283"/>
      <c r="V610" s="283"/>
      <c r="W610" s="283"/>
    </row>
    <row r="611" spans="2:23">
      <c r="B611" s="283"/>
      <c r="C611" s="283"/>
      <c r="D611" s="283"/>
      <c r="E611" s="283"/>
      <c r="F611" s="283"/>
      <c r="G611" s="283"/>
      <c r="H611" s="283"/>
      <c r="I611" s="283"/>
      <c r="J611" s="283"/>
      <c r="K611" s="283"/>
      <c r="L611" s="283"/>
      <c r="M611" s="283"/>
      <c r="N611" s="283"/>
      <c r="O611" s="283"/>
      <c r="P611" s="283"/>
      <c r="Q611" s="283"/>
      <c r="R611" s="283"/>
      <c r="S611" s="283"/>
      <c r="T611" s="283"/>
      <c r="U611" s="283"/>
      <c r="V611" s="283"/>
      <c r="W611" s="283"/>
    </row>
    <row r="612" spans="2:23">
      <c r="B612" s="283"/>
      <c r="C612" s="283"/>
      <c r="D612" s="283"/>
      <c r="E612" s="283"/>
      <c r="F612" s="283"/>
      <c r="G612" s="283"/>
      <c r="H612" s="283"/>
      <c r="I612" s="283"/>
      <c r="J612" s="283"/>
      <c r="K612" s="283"/>
      <c r="L612" s="283"/>
      <c r="M612" s="283"/>
      <c r="N612" s="283"/>
      <c r="O612" s="283"/>
      <c r="P612" s="283"/>
      <c r="Q612" s="283"/>
      <c r="R612" s="283"/>
      <c r="S612" s="283"/>
      <c r="T612" s="283"/>
      <c r="U612" s="283"/>
      <c r="V612" s="283"/>
      <c r="W612" s="283"/>
    </row>
    <row r="613" spans="2:23">
      <c r="B613" s="283"/>
      <c r="C613" s="283"/>
      <c r="D613" s="283"/>
      <c r="E613" s="283"/>
      <c r="F613" s="283"/>
      <c r="G613" s="283"/>
      <c r="H613" s="283"/>
      <c r="I613" s="283"/>
      <c r="J613" s="283"/>
      <c r="K613" s="283"/>
      <c r="L613" s="283"/>
      <c r="M613" s="283"/>
      <c r="N613" s="283"/>
      <c r="O613" s="283"/>
      <c r="P613" s="283"/>
      <c r="Q613" s="283"/>
      <c r="R613" s="283"/>
      <c r="S613" s="283"/>
      <c r="T613" s="283"/>
      <c r="U613" s="283"/>
      <c r="V613" s="283"/>
      <c r="W613" s="283"/>
    </row>
    <row r="614" spans="2:23">
      <c r="B614" s="283"/>
      <c r="C614" s="283"/>
      <c r="D614" s="283"/>
      <c r="E614" s="283"/>
      <c r="F614" s="283"/>
      <c r="G614" s="283"/>
      <c r="H614" s="283"/>
      <c r="I614" s="283"/>
      <c r="J614" s="283"/>
      <c r="K614" s="283"/>
      <c r="L614" s="283"/>
      <c r="M614" s="283"/>
      <c r="N614" s="283"/>
      <c r="O614" s="283"/>
      <c r="P614" s="283"/>
      <c r="Q614" s="283"/>
      <c r="R614" s="283"/>
      <c r="S614" s="283"/>
      <c r="T614" s="283"/>
      <c r="U614" s="283"/>
      <c r="V614" s="283"/>
      <c r="W614" s="283"/>
    </row>
    <row r="615" spans="2:23">
      <c r="B615" s="283"/>
      <c r="C615" s="283"/>
      <c r="D615" s="283"/>
      <c r="E615" s="283"/>
      <c r="F615" s="283"/>
      <c r="G615" s="283"/>
      <c r="H615" s="283"/>
      <c r="I615" s="283"/>
      <c r="J615" s="283"/>
      <c r="K615" s="283"/>
      <c r="L615" s="283"/>
      <c r="M615" s="283"/>
      <c r="N615" s="283"/>
      <c r="O615" s="283"/>
      <c r="P615" s="283"/>
      <c r="Q615" s="283"/>
      <c r="R615" s="283"/>
      <c r="S615" s="283"/>
      <c r="T615" s="283"/>
      <c r="U615" s="283"/>
      <c r="V615" s="283"/>
      <c r="W615" s="283"/>
    </row>
    <row r="616" spans="2:23">
      <c r="B616" s="283"/>
      <c r="C616" s="283"/>
      <c r="D616" s="283"/>
      <c r="E616" s="283"/>
      <c r="F616" s="283"/>
      <c r="G616" s="283"/>
      <c r="H616" s="283"/>
      <c r="I616" s="283"/>
      <c r="J616" s="283"/>
      <c r="K616" s="283"/>
      <c r="L616" s="283"/>
      <c r="M616" s="283"/>
      <c r="N616" s="283"/>
      <c r="O616" s="283"/>
      <c r="P616" s="283"/>
      <c r="Q616" s="283"/>
      <c r="R616" s="283"/>
      <c r="S616" s="283"/>
      <c r="T616" s="283"/>
      <c r="U616" s="283"/>
      <c r="V616" s="283"/>
      <c r="W616" s="283"/>
    </row>
    <row r="617" spans="2:23">
      <c r="B617" s="283"/>
      <c r="C617" s="283"/>
      <c r="D617" s="283"/>
      <c r="E617" s="283"/>
      <c r="F617" s="283"/>
      <c r="G617" s="283"/>
      <c r="H617" s="283"/>
      <c r="I617" s="283"/>
      <c r="J617" s="283"/>
      <c r="K617" s="283"/>
      <c r="L617" s="283"/>
      <c r="M617" s="283"/>
      <c r="N617" s="283"/>
      <c r="O617" s="283"/>
      <c r="P617" s="283"/>
      <c r="Q617" s="283"/>
      <c r="R617" s="283"/>
      <c r="S617" s="283"/>
      <c r="T617" s="283"/>
      <c r="U617" s="283"/>
      <c r="V617" s="283"/>
      <c r="W617" s="283"/>
    </row>
    <row r="618" spans="2:23">
      <c r="B618" s="283"/>
      <c r="C618" s="283"/>
      <c r="D618" s="283"/>
      <c r="E618" s="283"/>
      <c r="F618" s="283"/>
      <c r="G618" s="283"/>
      <c r="H618" s="283"/>
      <c r="I618" s="283"/>
      <c r="J618" s="283"/>
      <c r="K618" s="283"/>
      <c r="L618" s="283"/>
      <c r="M618" s="283"/>
      <c r="N618" s="283"/>
      <c r="O618" s="283"/>
      <c r="P618" s="283"/>
      <c r="Q618" s="283"/>
      <c r="R618" s="283"/>
      <c r="S618" s="283"/>
      <c r="T618" s="283"/>
      <c r="U618" s="283"/>
      <c r="V618" s="283"/>
      <c r="W618" s="283"/>
    </row>
    <row r="619" spans="2:23">
      <c r="B619" s="283"/>
      <c r="C619" s="283"/>
      <c r="D619" s="283"/>
      <c r="E619" s="283"/>
      <c r="F619" s="283"/>
      <c r="G619" s="283"/>
      <c r="H619" s="283"/>
      <c r="I619" s="283"/>
      <c r="J619" s="283"/>
      <c r="K619" s="283"/>
      <c r="L619" s="283"/>
      <c r="M619" s="283"/>
      <c r="N619" s="283"/>
      <c r="O619" s="283"/>
      <c r="P619" s="283"/>
      <c r="Q619" s="283"/>
      <c r="R619" s="283"/>
      <c r="S619" s="283"/>
      <c r="T619" s="283"/>
      <c r="U619" s="283"/>
      <c r="V619" s="283"/>
      <c r="W619" s="283"/>
    </row>
    <row r="620" spans="2:23">
      <c r="B620" s="283"/>
      <c r="C620" s="283"/>
      <c r="D620" s="283"/>
      <c r="E620" s="283"/>
      <c r="F620" s="283"/>
      <c r="G620" s="283"/>
      <c r="H620" s="283"/>
      <c r="I620" s="283"/>
      <c r="J620" s="283"/>
      <c r="K620" s="283"/>
      <c r="L620" s="283"/>
      <c r="M620" s="283"/>
      <c r="N620" s="283"/>
      <c r="O620" s="283"/>
      <c r="P620" s="283"/>
      <c r="Q620" s="283"/>
      <c r="R620" s="283"/>
      <c r="S620" s="283"/>
      <c r="T620" s="283"/>
      <c r="U620" s="283"/>
      <c r="V620" s="283"/>
      <c r="W620" s="283"/>
    </row>
    <row r="621" spans="2:23">
      <c r="B621" s="283"/>
      <c r="C621" s="283"/>
      <c r="D621" s="283"/>
      <c r="E621" s="283"/>
      <c r="F621" s="283"/>
      <c r="G621" s="283"/>
      <c r="H621" s="283"/>
      <c r="I621" s="283"/>
      <c r="J621" s="283"/>
      <c r="K621" s="283"/>
      <c r="L621" s="283"/>
      <c r="M621" s="283"/>
      <c r="N621" s="283"/>
      <c r="O621" s="283"/>
      <c r="P621" s="283"/>
      <c r="Q621" s="283"/>
      <c r="R621" s="283"/>
      <c r="S621" s="283"/>
      <c r="T621" s="283"/>
      <c r="U621" s="283"/>
      <c r="V621" s="283"/>
      <c r="W621" s="283"/>
    </row>
    <row r="622" spans="2:23">
      <c r="B622" s="283"/>
      <c r="C622" s="283"/>
      <c r="D622" s="283"/>
      <c r="E622" s="283"/>
      <c r="F622" s="283"/>
      <c r="G622" s="283"/>
      <c r="H622" s="283"/>
      <c r="I622" s="283"/>
      <c r="J622" s="283"/>
      <c r="K622" s="283"/>
      <c r="L622" s="283"/>
      <c r="M622" s="283"/>
      <c r="N622" s="283"/>
      <c r="O622" s="283"/>
      <c r="P622" s="283"/>
      <c r="Q622" s="283"/>
      <c r="R622" s="283"/>
      <c r="S622" s="283"/>
      <c r="T622" s="283"/>
      <c r="U622" s="283"/>
      <c r="V622" s="283"/>
      <c r="W622" s="283"/>
    </row>
    <row r="623" spans="2:23">
      <c r="B623" s="283"/>
      <c r="C623" s="283"/>
      <c r="D623" s="283"/>
      <c r="E623" s="283"/>
      <c r="F623" s="283"/>
      <c r="G623" s="283"/>
      <c r="H623" s="283"/>
      <c r="I623" s="283"/>
      <c r="J623" s="283"/>
      <c r="K623" s="283"/>
      <c r="L623" s="283"/>
      <c r="M623" s="283"/>
      <c r="N623" s="283"/>
      <c r="O623" s="283"/>
      <c r="P623" s="283"/>
      <c r="Q623" s="283"/>
      <c r="R623" s="283"/>
      <c r="S623" s="283"/>
      <c r="T623" s="283"/>
      <c r="U623" s="283"/>
      <c r="V623" s="283"/>
      <c r="W623" s="283"/>
    </row>
    <row r="624" spans="2:23">
      <c r="B624" s="283"/>
      <c r="C624" s="283"/>
      <c r="D624" s="283"/>
      <c r="E624" s="283"/>
      <c r="F624" s="283"/>
      <c r="G624" s="283"/>
      <c r="H624" s="283"/>
      <c r="I624" s="283"/>
      <c r="J624" s="283"/>
      <c r="K624" s="283"/>
      <c r="L624" s="283"/>
      <c r="M624" s="283"/>
      <c r="N624" s="283"/>
      <c r="O624" s="283"/>
      <c r="P624" s="283"/>
      <c r="Q624" s="283"/>
      <c r="R624" s="283"/>
      <c r="S624" s="283"/>
      <c r="T624" s="283"/>
      <c r="U624" s="283"/>
      <c r="V624" s="283"/>
      <c r="W624" s="283"/>
    </row>
    <row r="625" spans="2:23">
      <c r="B625" s="283"/>
      <c r="C625" s="283"/>
      <c r="D625" s="283"/>
      <c r="E625" s="283"/>
      <c r="F625" s="283"/>
      <c r="G625" s="283"/>
      <c r="H625" s="283"/>
      <c r="I625" s="283"/>
      <c r="J625" s="283"/>
      <c r="K625" s="283"/>
      <c r="L625" s="283"/>
      <c r="M625" s="283"/>
      <c r="N625" s="283"/>
      <c r="O625" s="283"/>
      <c r="P625" s="283"/>
      <c r="Q625" s="283"/>
      <c r="R625" s="283"/>
      <c r="S625" s="283"/>
      <c r="T625" s="283"/>
      <c r="U625" s="283"/>
      <c r="V625" s="283"/>
      <c r="W625" s="283"/>
    </row>
    <row r="626" spans="2:23">
      <c r="B626" s="283"/>
      <c r="C626" s="283"/>
      <c r="D626" s="283"/>
      <c r="E626" s="283"/>
      <c r="F626" s="283"/>
      <c r="G626" s="283"/>
      <c r="H626" s="283"/>
      <c r="I626" s="283"/>
      <c r="J626" s="283"/>
      <c r="K626" s="283"/>
      <c r="L626" s="283"/>
      <c r="M626" s="283"/>
      <c r="N626" s="283"/>
      <c r="O626" s="283"/>
      <c r="P626" s="283"/>
      <c r="Q626" s="283"/>
      <c r="R626" s="283"/>
      <c r="S626" s="283"/>
      <c r="T626" s="283"/>
      <c r="U626" s="283"/>
      <c r="V626" s="283"/>
      <c r="W626" s="283"/>
    </row>
    <row r="627" spans="2:23">
      <c r="B627" s="283"/>
      <c r="C627" s="283"/>
      <c r="D627" s="283"/>
      <c r="E627" s="283"/>
      <c r="F627" s="283"/>
      <c r="G627" s="283"/>
      <c r="H627" s="283"/>
      <c r="I627" s="283"/>
      <c r="J627" s="283"/>
      <c r="K627" s="283"/>
      <c r="L627" s="283"/>
      <c r="M627" s="283"/>
      <c r="N627" s="283"/>
      <c r="O627" s="283"/>
      <c r="P627" s="283"/>
      <c r="Q627" s="283"/>
      <c r="R627" s="283"/>
      <c r="S627" s="283"/>
      <c r="T627" s="283"/>
      <c r="U627" s="283"/>
      <c r="V627" s="283"/>
      <c r="W627" s="283"/>
    </row>
    <row r="628" spans="2:23">
      <c r="B628" s="283"/>
      <c r="C628" s="283"/>
      <c r="D628" s="283"/>
      <c r="E628" s="283"/>
      <c r="F628" s="283"/>
      <c r="G628" s="283"/>
      <c r="H628" s="283"/>
      <c r="I628" s="283"/>
      <c r="J628" s="283"/>
      <c r="K628" s="283"/>
      <c r="L628" s="283"/>
      <c r="M628" s="283"/>
      <c r="N628" s="283"/>
      <c r="O628" s="283"/>
      <c r="P628" s="283"/>
      <c r="Q628" s="283"/>
      <c r="R628" s="283"/>
      <c r="S628" s="283"/>
      <c r="T628" s="283"/>
      <c r="U628" s="283"/>
      <c r="V628" s="283"/>
      <c r="W628" s="283"/>
    </row>
    <row r="629" spans="2:23">
      <c r="B629" s="283"/>
      <c r="C629" s="283"/>
      <c r="D629" s="283"/>
      <c r="E629" s="283"/>
      <c r="F629" s="283"/>
      <c r="G629" s="283"/>
      <c r="H629" s="283"/>
      <c r="I629" s="283"/>
      <c r="J629" s="283"/>
      <c r="K629" s="283"/>
      <c r="L629" s="283"/>
      <c r="M629" s="283"/>
      <c r="N629" s="283"/>
      <c r="O629" s="283"/>
      <c r="P629" s="283"/>
      <c r="Q629" s="283"/>
      <c r="R629" s="283"/>
      <c r="S629" s="283"/>
      <c r="T629" s="283"/>
      <c r="U629" s="283"/>
      <c r="V629" s="283"/>
      <c r="W629" s="283"/>
    </row>
    <row r="630" spans="2:23">
      <c r="B630" s="283"/>
      <c r="C630" s="283"/>
      <c r="D630" s="283"/>
      <c r="E630" s="283"/>
      <c r="F630" s="283"/>
      <c r="G630" s="283"/>
      <c r="H630" s="283"/>
      <c r="I630" s="283"/>
      <c r="J630" s="283"/>
      <c r="K630" s="283"/>
      <c r="L630" s="283"/>
      <c r="M630" s="283"/>
      <c r="N630" s="283"/>
      <c r="O630" s="283"/>
      <c r="P630" s="283"/>
      <c r="Q630" s="283"/>
      <c r="R630" s="283"/>
      <c r="S630" s="283"/>
      <c r="T630" s="283"/>
      <c r="U630" s="283"/>
      <c r="V630" s="283"/>
      <c r="W630" s="283"/>
    </row>
    <row r="631" spans="2:23">
      <c r="B631" s="283"/>
      <c r="C631" s="283"/>
      <c r="D631" s="283"/>
      <c r="E631" s="283"/>
      <c r="F631" s="283"/>
      <c r="G631" s="283"/>
      <c r="H631" s="283"/>
      <c r="I631" s="283"/>
      <c r="J631" s="283"/>
      <c r="K631" s="283"/>
      <c r="L631" s="283"/>
      <c r="M631" s="283"/>
      <c r="N631" s="283"/>
      <c r="O631" s="283"/>
      <c r="P631" s="283"/>
      <c r="Q631" s="283"/>
      <c r="R631" s="283"/>
      <c r="S631" s="283"/>
      <c r="T631" s="283"/>
      <c r="U631" s="283"/>
      <c r="V631" s="283"/>
      <c r="W631" s="283"/>
    </row>
    <row r="632" spans="2:23">
      <c r="B632" s="283"/>
      <c r="C632" s="283"/>
      <c r="D632" s="283"/>
      <c r="E632" s="283"/>
      <c r="F632" s="283"/>
      <c r="G632" s="283"/>
      <c r="H632" s="283"/>
      <c r="I632" s="283"/>
      <c r="J632" s="283"/>
      <c r="K632" s="283"/>
      <c r="L632" s="283"/>
      <c r="M632" s="283"/>
      <c r="N632" s="283"/>
      <c r="O632" s="283"/>
      <c r="P632" s="283"/>
      <c r="Q632" s="283"/>
      <c r="R632" s="283"/>
      <c r="S632" s="283"/>
      <c r="T632" s="283"/>
      <c r="U632" s="283"/>
      <c r="V632" s="283"/>
      <c r="W632" s="283"/>
    </row>
  </sheetData>
  <sheetProtection password="CD7E" sheet="1" objects="1" scenarios="1"/>
  <phoneticPr fontId="5" type="noConversion"/>
  <printOptions horizontalCentered="1" verticalCentered="1" gridLinesSet="0"/>
  <pageMargins left="0.66" right="0.5" top="1.06" bottom="0.75" header="0.78" footer="0.37"/>
  <pageSetup scale="95" orientation="landscape" horizontalDpi="4294967292" verticalDpi="300" r:id="rId1"/>
  <headerFooter alignWithMargins="0">
    <oddHeader>&amp;C&amp;"Braggadocio,Regular"&amp;14&amp;A</oddHeader>
    <oddFooter xml:space="preserve">&amp;L&amp;"Britannic Bold,Bold"&amp;7FBA&amp;6&amp;XTM&amp;7&amp;X
Financial Business Assessment&amp;6&amp;XTM&amp;"Arial,Regular"&amp;10&amp;X
&amp;"Times New Roman,Regular"&amp;6Copyright 1998 J.W. Trailer, Ph.D.&amp;R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showRowColHeaders="0" zoomScale="75" workbookViewId="0">
      <selection activeCell="B11" sqref="B11"/>
    </sheetView>
  </sheetViews>
  <sheetFormatPr defaultRowHeight="12.75"/>
  <cols>
    <col min="1" max="1" width="33.140625" customWidth="1"/>
    <col min="2" max="2" width="7.7109375" style="8" customWidth="1"/>
    <col min="3" max="3" width="8.140625" customWidth="1"/>
    <col min="4" max="4" width="9.7109375" customWidth="1"/>
    <col min="5" max="5" width="21.140625" customWidth="1"/>
    <col min="6" max="6" width="13.7109375" customWidth="1"/>
    <col min="7" max="7" width="22.5703125" customWidth="1"/>
    <col min="8" max="8" width="5.7109375" customWidth="1"/>
    <col min="9" max="9" width="21.7109375" customWidth="1"/>
    <col min="10" max="10" width="11.28515625" customWidth="1"/>
  </cols>
  <sheetData>
    <row r="1" spans="1:8" ht="18">
      <c r="A1" s="22" t="str">
        <f>'Financial Statements'!A1</f>
        <v>HoloView</v>
      </c>
      <c r="B1" s="62" t="s">
        <v>221</v>
      </c>
      <c r="C1" s="11" t="s">
        <v>222</v>
      </c>
      <c r="F1" s="36">
        <f>'Financial Statements'!C1</f>
        <v>2015</v>
      </c>
    </row>
    <row r="2" spans="1:8">
      <c r="A2" s="38" t="str">
        <f>'Financial Statements'!A2</f>
        <v>(in dollars)</v>
      </c>
      <c r="B2" s="62" t="s">
        <v>223</v>
      </c>
      <c r="C2" s="9" t="s">
        <v>173</v>
      </c>
    </row>
    <row r="3" spans="1:8">
      <c r="A3" s="37"/>
      <c r="B3" s="63"/>
    </row>
    <row r="4" spans="1:8">
      <c r="A4" s="37" t="s">
        <v>224</v>
      </c>
      <c r="B4" s="63"/>
    </row>
    <row r="5" spans="1:8">
      <c r="B5" s="63"/>
      <c r="C5" s="20"/>
    </row>
    <row r="6" spans="1:8">
      <c r="A6" t="str">
        <f>'Financial Statements'!A4</f>
        <v>SALES</v>
      </c>
      <c r="B6" s="64"/>
    </row>
    <row r="7" spans="1:8">
      <c r="A7" s="1" t="str">
        <f>'Financial Statements'!B5</f>
        <v>HoloView Pyramid</v>
      </c>
      <c r="B7" s="449"/>
      <c r="C7" s="169">
        <f>'Financial Statements'!C5/'Financial Statements'!C$6</f>
        <v>1</v>
      </c>
      <c r="D7" s="66"/>
      <c r="E7" s="66"/>
      <c r="F7" s="66"/>
      <c r="G7" s="66"/>
      <c r="H7" s="66"/>
    </row>
    <row r="8" spans="1:8">
      <c r="A8" s="101" t="str">
        <f>'Financial Statements'!B6</f>
        <v>TOTAL REVENUES</v>
      </c>
      <c r="B8" s="127"/>
      <c r="C8" s="126">
        <f>SUM(C7:C7)</f>
        <v>1</v>
      </c>
      <c r="D8" s="66"/>
      <c r="E8" s="66"/>
      <c r="F8" s="66"/>
      <c r="G8" s="66"/>
      <c r="H8" s="66"/>
    </row>
    <row r="9" spans="1:8">
      <c r="B9" s="85"/>
      <c r="C9" s="86"/>
      <c r="D9" s="66"/>
      <c r="E9" s="66"/>
      <c r="F9" s="66"/>
      <c r="G9" s="66"/>
      <c r="H9" s="66"/>
    </row>
    <row r="10" spans="1:8">
      <c r="A10" t="str">
        <f>'Financial Statements'!A8</f>
        <v>COSTS</v>
      </c>
      <c r="B10" s="85"/>
      <c r="C10" s="71"/>
      <c r="D10" s="66"/>
      <c r="E10" s="66"/>
      <c r="F10" s="66"/>
      <c r="G10" s="66"/>
      <c r="H10" s="66"/>
    </row>
    <row r="11" spans="1:8">
      <c r="A11" t="str">
        <f>'Financial Statements'!B9</f>
        <v>Cost of Goods Sold</v>
      </c>
      <c r="B11" s="191" t="s">
        <v>225</v>
      </c>
      <c r="C11" s="168">
        <f>'Financial Statements'!C9/'Financial Statements'!C$6</f>
        <v>0</v>
      </c>
      <c r="D11" s="66"/>
      <c r="E11" s="66"/>
      <c r="F11" s="66"/>
      <c r="G11" s="66"/>
      <c r="H11" s="66"/>
    </row>
    <row r="12" spans="1:8">
      <c r="A12" t="str">
        <f>'Financial Statements'!B10</f>
        <v xml:space="preserve">Selling &amp; General Administrative </v>
      </c>
      <c r="B12" s="191" t="s">
        <v>226</v>
      </c>
      <c r="C12" s="168">
        <f>'Financial Statements'!C10/'Financial Statements'!C$6</f>
        <v>0</v>
      </c>
      <c r="D12" s="66"/>
      <c r="E12" s="66"/>
      <c r="F12" s="66"/>
      <c r="G12" s="66"/>
      <c r="H12" s="66"/>
    </row>
    <row r="13" spans="1:8">
      <c r="A13">
        <f>'Financial Statements'!B11</f>
        <v>0</v>
      </c>
      <c r="B13" s="191" t="s">
        <v>226</v>
      </c>
      <c r="C13" s="168">
        <f>'Financial Statements'!C11/'Financial Statements'!C$6</f>
        <v>0</v>
      </c>
      <c r="D13" s="66"/>
      <c r="E13" s="66"/>
      <c r="F13" s="66"/>
      <c r="G13" s="66"/>
      <c r="H13" s="66"/>
    </row>
    <row r="14" spans="1:8">
      <c r="A14" t="str">
        <f>'Financial Statements'!B12</f>
        <v>Logo</v>
      </c>
      <c r="B14" s="191" t="s">
        <v>226</v>
      </c>
      <c r="C14" s="168">
        <f>'Financial Statements'!C12/'Financial Statements'!C$6</f>
        <v>0.25</v>
      </c>
      <c r="D14" s="66"/>
      <c r="E14" s="66"/>
      <c r="F14" s="66"/>
      <c r="G14" s="66"/>
      <c r="H14" s="66"/>
    </row>
    <row r="15" spans="1:8">
      <c r="A15" t="str">
        <f>'Financial Statements'!B13</f>
        <v>Amazon Card Reader</v>
      </c>
      <c r="B15" s="191" t="s">
        <v>226</v>
      </c>
      <c r="C15" s="168">
        <f>'Financial Statements'!C13/'Financial Statements'!C$6</f>
        <v>0.125</v>
      </c>
      <c r="D15" s="66"/>
      <c r="E15" s="66"/>
      <c r="F15" s="66"/>
      <c r="G15" s="66"/>
      <c r="H15" s="66"/>
    </row>
    <row r="16" spans="1:8">
      <c r="A16" t="str">
        <f>'Financial Statements'!B14</f>
        <v>HoloView Domain Name</v>
      </c>
      <c r="B16" s="191" t="s">
        <v>226</v>
      </c>
      <c r="C16" s="168">
        <f>'Financial Statements'!C14/'Financial Statements'!C$6</f>
        <v>0.10212499999999999</v>
      </c>
      <c r="D16" s="66"/>
      <c r="E16" s="66"/>
      <c r="F16" s="66"/>
      <c r="G16" s="66"/>
      <c r="H16" s="66"/>
    </row>
    <row r="17" spans="1:8">
      <c r="A17" t="str">
        <f>'Financial Statements'!B15</f>
        <v>Shirt/Business Cards</v>
      </c>
      <c r="B17" s="191" t="s">
        <v>226</v>
      </c>
      <c r="C17" s="168">
        <f>'Financial Statements'!C15/'Financial Statements'!C$6</f>
        <v>0.292375</v>
      </c>
      <c r="D17" s="66"/>
      <c r="E17" s="66"/>
      <c r="F17" s="66"/>
      <c r="G17" s="66"/>
      <c r="H17" s="66"/>
    </row>
    <row r="18" spans="1:8">
      <c r="A18" t="str">
        <f>'Financial Statements'!B16</f>
        <v>SiteGround Web Hosting</v>
      </c>
      <c r="B18" s="191" t="s">
        <v>226</v>
      </c>
      <c r="C18" s="168">
        <f>'Financial Statements'!C16/'Financial Statements'!C$6</f>
        <v>0.59250000000000003</v>
      </c>
      <c r="D18" s="66"/>
      <c r="E18" s="66"/>
      <c r="F18" s="66"/>
      <c r="G18" s="66"/>
      <c r="H18" s="66"/>
    </row>
    <row r="19" spans="1:8">
      <c r="A19" t="str">
        <f>'Financial Statements'!B17</f>
        <v>Acrylic</v>
      </c>
      <c r="B19" s="191" t="s">
        <v>226</v>
      </c>
      <c r="C19" s="168">
        <f>'Financial Statements'!C17/'Financial Statements'!C$6</f>
        <v>1.0406249999999999</v>
      </c>
      <c r="D19" s="66"/>
      <c r="E19" s="66"/>
      <c r="F19" s="66"/>
      <c r="G19" s="66"/>
      <c r="H19" s="66"/>
    </row>
    <row r="20" spans="1:8">
      <c r="A20" t="str">
        <f>'Financial Statements'!B18</f>
        <v>3D Printing Filament</v>
      </c>
      <c r="B20" s="191" t="s">
        <v>226</v>
      </c>
      <c r="C20" s="168">
        <f>'Financial Statements'!C18/'Financial Statements'!C$6</f>
        <v>0.23737499999999997</v>
      </c>
      <c r="D20" s="66"/>
      <c r="E20" s="66"/>
      <c r="F20" s="66"/>
      <c r="G20" s="66"/>
      <c r="H20" s="66"/>
    </row>
    <row r="21" spans="1:8">
      <c r="A21" t="str">
        <f>'Financial Statements'!B19</f>
        <v>Adhesive</v>
      </c>
      <c r="B21" s="191" t="s">
        <v>226</v>
      </c>
      <c r="C21" s="168">
        <f>'Financial Statements'!C19/'Financial Statements'!C$6</f>
        <v>9.3875E-2</v>
      </c>
      <c r="D21" s="66"/>
      <c r="E21" s="66"/>
      <c r="F21" s="66"/>
      <c r="G21" s="66"/>
      <c r="H21" s="66"/>
    </row>
    <row r="22" spans="1:8">
      <c r="A22" t="str">
        <f>'Financial Statements'!B20</f>
        <v>Depreciation &amp; Amort.</v>
      </c>
      <c r="B22" s="191" t="s">
        <v>226</v>
      </c>
      <c r="C22" s="168">
        <f>'Financial Statements'!C20/'Financial Statements'!C$6</f>
        <v>0</v>
      </c>
      <c r="D22" s="66"/>
      <c r="E22" s="66"/>
      <c r="F22" s="66"/>
      <c r="G22" s="66"/>
      <c r="H22" s="66"/>
    </row>
    <row r="23" spans="1:8">
      <c r="A23" s="1" t="str">
        <f>'Financial Statements'!B21</f>
        <v>Interest Expense</v>
      </c>
      <c r="B23" s="192" t="s">
        <v>226</v>
      </c>
      <c r="C23" s="169">
        <f>'Financial Statements'!C21/'Financial Statements'!C$6</f>
        <v>0</v>
      </c>
      <c r="D23" s="66"/>
      <c r="E23" s="66"/>
      <c r="F23" s="66"/>
      <c r="G23" s="66"/>
      <c r="H23" s="66"/>
    </row>
    <row r="24" spans="1:8">
      <c r="A24" s="101" t="str">
        <f>'Financial Statements'!B22</f>
        <v>TOTAL COSTS</v>
      </c>
      <c r="B24" s="103"/>
      <c r="C24" s="171">
        <f>'Financial Statements'!C22/'Financial Statements'!C$6</f>
        <v>2.7338750000000003</v>
      </c>
      <c r="D24" s="66"/>
      <c r="E24" s="66"/>
      <c r="F24" s="66"/>
      <c r="G24" s="66"/>
      <c r="H24" s="66"/>
    </row>
    <row r="25" spans="1:8">
      <c r="A25" s="1"/>
      <c r="B25" s="1"/>
      <c r="C25" s="169"/>
      <c r="D25" s="66"/>
      <c r="E25" s="66"/>
      <c r="F25" s="66"/>
      <c r="G25" s="66"/>
      <c r="H25" s="66"/>
    </row>
    <row r="26" spans="1:8">
      <c r="A26" s="5" t="str">
        <f>'Financial Statements'!B24</f>
        <v>Earnings Before Income Tax</v>
      </c>
      <c r="B26" s="87"/>
      <c r="C26" s="170">
        <f>'Financial Statements'!C24/'Financial Statements'!C$6</f>
        <v>-1.7338750000000001</v>
      </c>
      <c r="D26" s="66"/>
      <c r="E26" s="66"/>
      <c r="F26" s="66"/>
      <c r="G26" s="66"/>
      <c r="H26" s="66"/>
    </row>
    <row r="27" spans="1:8" ht="13.5" thickBot="1">
      <c r="A27" s="7" t="str">
        <f>'Financial Statements'!B25</f>
        <v>Taxes</v>
      </c>
      <c r="B27" s="450" t="s">
        <v>225</v>
      </c>
      <c r="C27" s="172">
        <f>'Financial Statements'!C25/'Financial Statements'!C$6</f>
        <v>0</v>
      </c>
      <c r="D27" s="66"/>
      <c r="E27" s="66"/>
      <c r="F27" s="66"/>
      <c r="G27" s="66"/>
      <c r="H27" s="66"/>
    </row>
    <row r="28" spans="1:8" ht="13.5" thickTop="1">
      <c r="A28" s="101" t="str">
        <f>'Financial Statements'!A26</f>
        <v>NET INCOME</v>
      </c>
      <c r="B28" s="125"/>
      <c r="C28" s="171">
        <f>'Financial Statements'!C26/'Financial Statements'!C$6</f>
        <v>-1.7338750000000001</v>
      </c>
      <c r="D28" s="66"/>
      <c r="E28" s="66"/>
      <c r="F28" s="66"/>
      <c r="G28" s="66"/>
      <c r="H28" s="66"/>
    </row>
    <row r="29" spans="1:8">
      <c r="B29" s="70"/>
      <c r="C29" s="66"/>
      <c r="D29" s="66"/>
      <c r="E29" s="66"/>
      <c r="F29" s="66"/>
      <c r="G29" s="66"/>
      <c r="H29" s="66"/>
    </row>
    <row r="30" spans="1:8">
      <c r="D30" s="66"/>
      <c r="E30" s="66"/>
      <c r="F30" s="66"/>
      <c r="G30" s="66"/>
      <c r="H30" s="66"/>
    </row>
    <row r="31" spans="1:8">
      <c r="D31" s="66"/>
      <c r="E31" s="88" t="s">
        <v>227</v>
      </c>
      <c r="F31" s="89">
        <f>'Financial Statements'!C6</f>
        <v>80</v>
      </c>
      <c r="G31" s="88" t="s">
        <v>228</v>
      </c>
      <c r="H31" s="71">
        <v>1</v>
      </c>
    </row>
    <row r="32" spans="1:8">
      <c r="D32" s="66"/>
      <c r="E32" s="90" t="s">
        <v>186</v>
      </c>
      <c r="F32" s="91">
        <f>'Program Notes'!Y36</f>
        <v>0</v>
      </c>
      <c r="G32" s="90" t="s">
        <v>228</v>
      </c>
      <c r="H32" s="92">
        <f>F32/F31</f>
        <v>0</v>
      </c>
    </row>
    <row r="33" spans="4:8">
      <c r="D33" s="66"/>
      <c r="E33" s="88" t="s">
        <v>188</v>
      </c>
      <c r="F33" s="93">
        <f>F31-F32</f>
        <v>80</v>
      </c>
      <c r="G33" s="88" t="s">
        <v>228</v>
      </c>
      <c r="H33" s="94">
        <f>F33/F31</f>
        <v>1</v>
      </c>
    </row>
    <row r="34" spans="4:8">
      <c r="D34" s="66"/>
      <c r="E34" s="95" t="s">
        <v>189</v>
      </c>
      <c r="F34" s="96">
        <f>'Program Notes'!Z36</f>
        <v>218.71</v>
      </c>
      <c r="G34" s="88" t="s">
        <v>228</v>
      </c>
      <c r="H34" s="97">
        <f>F34/F31</f>
        <v>2.7338750000000003</v>
      </c>
    </row>
    <row r="35" spans="4:8">
      <c r="D35" s="66"/>
      <c r="E35" s="98" t="s">
        <v>229</v>
      </c>
      <c r="F35" s="99">
        <f>($F$34/(1-($F$32/F31)))</f>
        <v>218.71</v>
      </c>
      <c r="G35" s="88" t="s">
        <v>228</v>
      </c>
      <c r="H35" s="94">
        <f>F35/F31</f>
        <v>2.7338750000000003</v>
      </c>
    </row>
    <row r="36" spans="4:8">
      <c r="D36" s="66"/>
      <c r="E36" s="88"/>
      <c r="F36" s="65"/>
      <c r="G36" s="88"/>
      <c r="H36" s="94"/>
    </row>
    <row r="37" spans="4:8">
      <c r="D37" s="66"/>
      <c r="E37" s="66"/>
      <c r="F37" s="66"/>
      <c r="G37" s="66"/>
      <c r="H37" s="66"/>
    </row>
  </sheetData>
  <sheetProtection password="CD7E" sheet="1" objects="1" scenarios="1"/>
  <phoneticPr fontId="5" type="noConversion"/>
  <printOptions horizontalCentered="1" verticalCentered="1"/>
  <pageMargins left="0.75" right="0.75" top="1.17" bottom="1" header="0.75" footer="0.5"/>
  <pageSetup orientation="landscape" horizontalDpi="300" verticalDpi="300" r:id="rId1"/>
  <headerFooter alignWithMargins="0">
    <oddHeader>&amp;C&amp;"Britannic Bold,Bold"&amp;14&amp;A</oddHeader>
    <oddFooter xml:space="preserve">&amp;L&amp;"Britannic Bold,Bold"&amp;7FBA&amp;6&amp;XTM&amp;7&amp;X
Financial Business Assessment&amp;6&amp;XTM&amp;"Arial,Regular"&amp;10&amp;X
&amp;"Times New Roman,Regular"&amp;6Copyright 1998 J.W. Trailer, Ph.D.&amp;R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Instructions</vt:lpstr>
      <vt:lpstr>Cash Flow</vt:lpstr>
      <vt:lpstr>Trends</vt:lpstr>
      <vt:lpstr>Program Notes</vt:lpstr>
      <vt:lpstr>Financial Statements</vt:lpstr>
      <vt:lpstr>Industry Norms</vt:lpstr>
      <vt:lpstr>Industry (past)</vt:lpstr>
      <vt:lpstr>Performance Structure</vt:lpstr>
      <vt:lpstr>Breakeven</vt:lpstr>
      <vt:lpstr>Operating</vt:lpstr>
      <vt:lpstr>Leverage</vt:lpstr>
      <vt:lpstr>Solvency Analysis</vt:lpstr>
      <vt:lpstr>Expense Composition</vt:lpstr>
      <vt:lpstr>Asset Composition</vt:lpstr>
      <vt:lpstr>Loan Analysis</vt:lpstr>
      <vt:lpstr>Notes 1</vt:lpstr>
      <vt:lpstr>Notes 2</vt:lpstr>
      <vt:lpstr>Notes 3</vt:lpstr>
      <vt:lpstr>Notes 4</vt:lpstr>
      <vt:lpstr>Notes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Analyze</dc:title>
  <dc:creator>Jeff &amp; Holli Trailer</dc:creator>
  <cp:lastModifiedBy>Leeseberg, Alec D</cp:lastModifiedBy>
  <cp:lastPrinted>1998-06-02T19:18:29Z</cp:lastPrinted>
  <dcterms:created xsi:type="dcterms:W3CDTF">1998-04-08T20:58:18Z</dcterms:created>
  <dcterms:modified xsi:type="dcterms:W3CDTF">2015-12-04T17:27:39Z</dcterms:modified>
</cp:coreProperties>
</file>